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/>
  <mc:AlternateContent xmlns:mc="http://schemas.openxmlformats.org/markup-compatibility/2006">
    <mc:Choice Requires="x15">
      <x15ac:absPath xmlns:x15ac="http://schemas.microsoft.com/office/spreadsheetml/2010/11/ac" url="H:\Matějka Ondřej\Akce 2026\Přechody pro chodce Doubravská-Šrámka\přechod v ul. Fráni Šrámka, před ul.  Antonína Sochora\F. Soupis prací\"/>
    </mc:Choice>
  </mc:AlternateContent>
  <xr:revisionPtr revIDLastSave="0" documentId="13_ncr:1_{A2E14167-0FF1-4B0E-A3F8-49ABE091210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 01 - Přechod pro chodce" sheetId="2" r:id="rId2"/>
    <sheet name="SO 02 - Osvětlení přechodu" sheetId="3" r:id="rId3"/>
    <sheet name="VON - Vedlejší a ostatní ..." sheetId="4" r:id="rId4"/>
  </sheets>
  <definedNames>
    <definedName name="_xlnm._FilterDatabase" localSheetId="1" hidden="1">'SO 01 - Přechod pro chodce'!$C$84:$K$225</definedName>
    <definedName name="_xlnm._FilterDatabase" localSheetId="2" hidden="1">'SO 02 - Osvětlení přechodu'!$C$80:$K$167</definedName>
    <definedName name="_xlnm._FilterDatabase" localSheetId="3" hidden="1">'VON - Vedlejší a ostatní ...'!$C$82:$K$97</definedName>
    <definedName name="_xlnm.Print_Titles" localSheetId="0">'Rekapitulace stavby'!$52:$52</definedName>
    <definedName name="_xlnm.Print_Titles" localSheetId="1">'SO 01 - Přechod pro chodce'!$84:$84</definedName>
    <definedName name="_xlnm.Print_Titles" localSheetId="2">'SO 02 - Osvětlení přechodu'!$80:$80</definedName>
    <definedName name="_xlnm.Print_Titles" localSheetId="3">'VON - Vedlejší a ostatní ...'!$82:$82</definedName>
    <definedName name="_xlnm.Print_Area" localSheetId="0">'Rekapitulace stavby'!$D$4:$AO$36,'Rekapitulace stavby'!$C$42:$AQ$58</definedName>
    <definedName name="_xlnm.Print_Area" localSheetId="1">'SO 01 - Přechod pro chodce'!$C$45:$J$66,'SO 01 - Přechod pro chodce'!$C$72:$K$225</definedName>
    <definedName name="_xlnm.Print_Area" localSheetId="2">'SO 02 - Osvětlení přechodu'!$C$45:$J$62,'SO 02 - Osvětlení přechodu'!$C$68:$K$167</definedName>
    <definedName name="_xlnm.Print_Area" localSheetId="3">'VON - Vedlejší a ostatní ...'!$C$45:$J$64,'VON - Vedlejší a ostatní ...'!$C$70:$K$97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93" i="4" l="1"/>
  <c r="J37" i="4"/>
  <c r="J36" i="4"/>
  <c r="AY57" i="1" s="1"/>
  <c r="J35" i="4"/>
  <c r="AX57" i="1" s="1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 s="1"/>
  <c r="J17" i="4"/>
  <c r="J12" i="4"/>
  <c r="J77" i="4" s="1"/>
  <c r="E7" i="4"/>
  <c r="E48" i="4" s="1"/>
  <c r="J37" i="3"/>
  <c r="J36" i="3"/>
  <c r="AY56" i="1"/>
  <c r="J35" i="3"/>
  <c r="AX56" i="1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J75" i="3"/>
  <c r="E7" i="3"/>
  <c r="E71" i="3"/>
  <c r="J37" i="2"/>
  <c r="J36" i="2"/>
  <c r="AY55" i="1" s="1"/>
  <c r="J35" i="2"/>
  <c r="AX55" i="1" s="1"/>
  <c r="BI224" i="2"/>
  <c r="BH224" i="2"/>
  <c r="BG224" i="2"/>
  <c r="BF224" i="2"/>
  <c r="T224" i="2"/>
  <c r="T223" i="2" s="1"/>
  <c r="R224" i="2"/>
  <c r="R223" i="2" s="1"/>
  <c r="P224" i="2"/>
  <c r="P223" i="2" s="1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52" i="2"/>
  <c r="E7" i="2"/>
  <c r="E75" i="2"/>
  <c r="L50" i="1"/>
  <c r="AM50" i="1"/>
  <c r="AM49" i="1"/>
  <c r="L49" i="1"/>
  <c r="AM47" i="1"/>
  <c r="L47" i="1"/>
  <c r="L45" i="1"/>
  <c r="L44" i="1"/>
  <c r="BK198" i="2"/>
  <c r="BK196" i="2"/>
  <c r="J193" i="2"/>
  <c r="BK191" i="2"/>
  <c r="BK224" i="2"/>
  <c r="BK221" i="2"/>
  <c r="BK218" i="2"/>
  <c r="BK216" i="2"/>
  <c r="J216" i="2"/>
  <c r="BK209" i="2"/>
  <c r="J209" i="2"/>
  <c r="J198" i="2"/>
  <c r="J196" i="2"/>
  <c r="BK193" i="2"/>
  <c r="J191" i="2"/>
  <c r="BK189" i="2"/>
  <c r="J187" i="2"/>
  <c r="BK183" i="2"/>
  <c r="J181" i="2"/>
  <c r="J179" i="2"/>
  <c r="J175" i="2"/>
  <c r="J172" i="2"/>
  <c r="J170" i="2"/>
  <c r="BK163" i="2"/>
  <c r="J155" i="2"/>
  <c r="BK151" i="2"/>
  <c r="J144" i="2"/>
  <c r="BK140" i="2"/>
  <c r="BK136" i="2"/>
  <c r="BK129" i="2"/>
  <c r="BK126" i="2"/>
  <c r="J122" i="2"/>
  <c r="BK120" i="2"/>
  <c r="BK113" i="2"/>
  <c r="BK110" i="2"/>
  <c r="J108" i="2"/>
  <c r="J104" i="2"/>
  <c r="BK100" i="2"/>
  <c r="J95" i="2"/>
  <c r="BK88" i="2"/>
  <c r="J189" i="2"/>
  <c r="BK187" i="2"/>
  <c r="J183" i="2"/>
  <c r="BK179" i="2"/>
  <c r="BK175" i="2"/>
  <c r="BK172" i="2"/>
  <c r="J159" i="2"/>
  <c r="BK155" i="2"/>
  <c r="J140" i="2"/>
  <c r="J129" i="2"/>
  <c r="BK124" i="2"/>
  <c r="BK104" i="2"/>
  <c r="BK95" i="2"/>
  <c r="J224" i="2"/>
  <c r="J221" i="2"/>
  <c r="BK207" i="2"/>
  <c r="BK202" i="2"/>
  <c r="BK170" i="2"/>
  <c r="BK159" i="2"/>
  <c r="J124" i="2"/>
  <c r="J120" i="2"/>
  <c r="J113" i="2"/>
  <c r="J110" i="2"/>
  <c r="J166" i="3"/>
  <c r="J164" i="3"/>
  <c r="J161" i="3"/>
  <c r="BK160" i="3"/>
  <c r="BK159" i="3"/>
  <c r="BK157" i="3"/>
  <c r="BK155" i="3"/>
  <c r="BK154" i="3"/>
  <c r="BK152" i="3"/>
  <c r="BK148" i="3"/>
  <c r="J145" i="3"/>
  <c r="J144" i="3"/>
  <c r="BK141" i="3"/>
  <c r="J137" i="3"/>
  <c r="J133" i="3"/>
  <c r="J128" i="3"/>
  <c r="J125" i="3"/>
  <c r="J121" i="3"/>
  <c r="BK118" i="3"/>
  <c r="BK114" i="3"/>
  <c r="BK111" i="3"/>
  <c r="J108" i="3"/>
  <c r="BK105" i="3"/>
  <c r="BK102" i="3"/>
  <c r="J101" i="3"/>
  <c r="J98" i="3"/>
  <c r="J95" i="3"/>
  <c r="J94" i="3"/>
  <c r="J92" i="3"/>
  <c r="BK91" i="3"/>
  <c r="J90" i="3"/>
  <c r="J88" i="3"/>
  <c r="J87" i="3"/>
  <c r="J86" i="3"/>
  <c r="BK85" i="3"/>
  <c r="BK83" i="3"/>
  <c r="BK164" i="3"/>
  <c r="J162" i="3"/>
  <c r="BK161" i="3"/>
  <c r="J159" i="3"/>
  <c r="J155" i="3"/>
  <c r="J152" i="3"/>
  <c r="J147" i="3"/>
  <c r="BK144" i="3"/>
  <c r="J141" i="3"/>
  <c r="J139" i="3"/>
  <c r="J135" i="3"/>
  <c r="BK130" i="3"/>
  <c r="J127" i="3"/>
  <c r="BK121" i="3"/>
  <c r="J118" i="3"/>
  <c r="BK117" i="3"/>
  <c r="J114" i="3"/>
  <c r="J111" i="3"/>
  <c r="BK108" i="3"/>
  <c r="J105" i="3"/>
  <c r="J102" i="3"/>
  <c r="BK99" i="3"/>
  <c r="J96" i="3"/>
  <c r="BK95" i="3"/>
  <c r="BK96" i="4"/>
  <c r="J90" i="4"/>
  <c r="BK87" i="4"/>
  <c r="J94" i="4"/>
  <c r="BK94" i="4"/>
  <c r="J89" i="4"/>
  <c r="J86" i="4"/>
  <c r="BK181" i="2"/>
  <c r="J151" i="2"/>
  <c r="J136" i="2"/>
  <c r="J126" i="2"/>
  <c r="BK108" i="2"/>
  <c r="J100" i="2"/>
  <c r="J88" i="2"/>
  <c r="J218" i="2"/>
  <c r="J207" i="2"/>
  <c r="J202" i="2"/>
  <c r="J163" i="2"/>
  <c r="BK144" i="2"/>
  <c r="BK122" i="2"/>
  <c r="AS54" i="1"/>
  <c r="BK150" i="3"/>
  <c r="BK147" i="3"/>
  <c r="BK142" i="3"/>
  <c r="BK139" i="3"/>
  <c r="BK135" i="3"/>
  <c r="J130" i="3"/>
  <c r="BK127" i="3"/>
  <c r="J123" i="3"/>
  <c r="BK120" i="3"/>
  <c r="J117" i="3"/>
  <c r="J115" i="3"/>
  <c r="BK112" i="3"/>
  <c r="BK109" i="3"/>
  <c r="BK107" i="3"/>
  <c r="J104" i="3"/>
  <c r="J99" i="3"/>
  <c r="BK96" i="3"/>
  <c r="BK94" i="3"/>
  <c r="BK92" i="3"/>
  <c r="J91" i="3"/>
  <c r="BK90" i="3"/>
  <c r="BK88" i="3"/>
  <c r="BK87" i="3"/>
  <c r="BK86" i="3"/>
  <c r="J85" i="3"/>
  <c r="J83" i="3"/>
  <c r="BK166" i="3"/>
  <c r="BK162" i="3"/>
  <c r="J160" i="3"/>
  <c r="J157" i="3"/>
  <c r="J154" i="3"/>
  <c r="J150" i="3"/>
  <c r="J148" i="3"/>
  <c r="BK145" i="3"/>
  <c r="J142" i="3"/>
  <c r="BK137" i="3"/>
  <c r="BK133" i="3"/>
  <c r="BK128" i="3"/>
  <c r="BK125" i="3"/>
  <c r="BK123" i="3"/>
  <c r="J120" i="3"/>
  <c r="BK115" i="3"/>
  <c r="J112" i="3"/>
  <c r="J109" i="3"/>
  <c r="J107" i="3"/>
  <c r="BK104" i="3"/>
  <c r="BK101" i="3"/>
  <c r="BK98" i="3"/>
  <c r="BK92" i="4"/>
  <c r="BK89" i="4"/>
  <c r="BK86" i="4"/>
  <c r="J96" i="4"/>
  <c r="J92" i="4"/>
  <c r="BK93" i="4"/>
  <c r="BK90" i="4"/>
  <c r="J87" i="4"/>
  <c r="P87" i="2" l="1"/>
  <c r="T87" i="2"/>
  <c r="P128" i="2"/>
  <c r="T128" i="2"/>
  <c r="P174" i="2"/>
  <c r="T174" i="2"/>
  <c r="P206" i="2"/>
  <c r="T206" i="2"/>
  <c r="BK82" i="3"/>
  <c r="J82" i="3"/>
  <c r="J60" i="3" s="1"/>
  <c r="R82" i="3"/>
  <c r="BK132" i="3"/>
  <c r="J132" i="3"/>
  <c r="J61" i="3" s="1"/>
  <c r="R132" i="3"/>
  <c r="BK87" i="2"/>
  <c r="J87" i="2"/>
  <c r="J61" i="2" s="1"/>
  <c r="R87" i="2"/>
  <c r="BK128" i="2"/>
  <c r="J128" i="2"/>
  <c r="J62" i="2" s="1"/>
  <c r="R128" i="2"/>
  <c r="BK174" i="2"/>
  <c r="J174" i="2"/>
  <c r="J63" i="2" s="1"/>
  <c r="R174" i="2"/>
  <c r="BK206" i="2"/>
  <c r="J206" i="2"/>
  <c r="J64" i="2" s="1"/>
  <c r="R206" i="2"/>
  <c r="P82" i="3"/>
  <c r="T82" i="3"/>
  <c r="P132" i="3"/>
  <c r="T132" i="3"/>
  <c r="BK85" i="4"/>
  <c r="J85" i="4" s="1"/>
  <c r="J61" i="4" s="1"/>
  <c r="P85" i="4"/>
  <c r="R85" i="4"/>
  <c r="T85" i="4"/>
  <c r="BK91" i="4"/>
  <c r="J91" i="4" s="1"/>
  <c r="J62" i="4" s="1"/>
  <c r="P91" i="4"/>
  <c r="R91" i="4"/>
  <c r="T91" i="4"/>
  <c r="BK95" i="4"/>
  <c r="P95" i="4"/>
  <c r="R95" i="4"/>
  <c r="T95" i="4"/>
  <c r="BK223" i="2"/>
  <c r="J223" i="2"/>
  <c r="J65" i="2" s="1"/>
  <c r="E73" i="4"/>
  <c r="BE96" i="4"/>
  <c r="BK81" i="3"/>
  <c r="J81" i="3" s="1"/>
  <c r="J59" i="3" s="1"/>
  <c r="J52" i="4"/>
  <c r="F55" i="4"/>
  <c r="BE87" i="4"/>
  <c r="BE89" i="4"/>
  <c r="BE93" i="4"/>
  <c r="BE86" i="4"/>
  <c r="BE90" i="4"/>
  <c r="BE92" i="4"/>
  <c r="BE94" i="4"/>
  <c r="BE96" i="3"/>
  <c r="BE98" i="3"/>
  <c r="BE99" i="3"/>
  <c r="BE102" i="3"/>
  <c r="BE107" i="3"/>
  <c r="BE114" i="3"/>
  <c r="BE117" i="3"/>
  <c r="BE118" i="3"/>
  <c r="BE120" i="3"/>
  <c r="BE127" i="3"/>
  <c r="BE128" i="3"/>
  <c r="BE135" i="3"/>
  <c r="BE137" i="3"/>
  <c r="BE141" i="3"/>
  <c r="BE142" i="3"/>
  <c r="BE144" i="3"/>
  <c r="BE148" i="3"/>
  <c r="BE162" i="3"/>
  <c r="E48" i="3"/>
  <c r="J52" i="3"/>
  <c r="F55" i="3"/>
  <c r="BE83" i="3"/>
  <c r="BE85" i="3"/>
  <c r="BE86" i="3"/>
  <c r="BE87" i="3"/>
  <c r="BE88" i="3"/>
  <c r="BE90" i="3"/>
  <c r="BE91" i="3"/>
  <c r="BE92" i="3"/>
  <c r="BE94" i="3"/>
  <c r="BE95" i="3"/>
  <c r="BE101" i="3"/>
  <c r="BE104" i="3"/>
  <c r="BE105" i="3"/>
  <c r="BE108" i="3"/>
  <c r="BE109" i="3"/>
  <c r="BE111" i="3"/>
  <c r="BE112" i="3"/>
  <c r="BE115" i="3"/>
  <c r="BE121" i="3"/>
  <c r="BE123" i="3"/>
  <c r="BE125" i="3"/>
  <c r="BE130" i="3"/>
  <c r="BE133" i="3"/>
  <c r="BE139" i="3"/>
  <c r="BE145" i="3"/>
  <c r="BE147" i="3"/>
  <c r="BE150" i="3"/>
  <c r="BE152" i="3"/>
  <c r="BE154" i="3"/>
  <c r="BE155" i="3"/>
  <c r="BE157" i="3"/>
  <c r="BE159" i="3"/>
  <c r="BE160" i="3"/>
  <c r="BE161" i="3"/>
  <c r="BE164" i="3"/>
  <c r="BE166" i="3"/>
  <c r="J79" i="2"/>
  <c r="F82" i="2"/>
  <c r="BE95" i="2"/>
  <c r="BE104" i="2"/>
  <c r="BE129" i="2"/>
  <c r="BE179" i="2"/>
  <c r="BE183" i="2"/>
  <c r="BE202" i="2"/>
  <c r="E48" i="2"/>
  <c r="BE110" i="2"/>
  <c r="BE113" i="2"/>
  <c r="BE120" i="2"/>
  <c r="BE126" i="2"/>
  <c r="BE136" i="2"/>
  <c r="BE163" i="2"/>
  <c r="BE170" i="2"/>
  <c r="BE224" i="2"/>
  <c r="BE88" i="2"/>
  <c r="BE100" i="2"/>
  <c r="BE108" i="2"/>
  <c r="BE122" i="2"/>
  <c r="BE124" i="2"/>
  <c r="BE140" i="2"/>
  <c r="BE144" i="2"/>
  <c r="BE151" i="2"/>
  <c r="BE155" i="2"/>
  <c r="BE159" i="2"/>
  <c r="BE172" i="2"/>
  <c r="BE175" i="2"/>
  <c r="BE181" i="2"/>
  <c r="BE187" i="2"/>
  <c r="BE193" i="2"/>
  <c r="BE196" i="2"/>
  <c r="BE207" i="2"/>
  <c r="BE209" i="2"/>
  <c r="BE216" i="2"/>
  <c r="BE218" i="2"/>
  <c r="BE221" i="2"/>
  <c r="BE189" i="2"/>
  <c r="BE191" i="2"/>
  <c r="BE198" i="2"/>
  <c r="J34" i="2"/>
  <c r="AW55" i="1" s="1"/>
  <c r="F36" i="2"/>
  <c r="BC55" i="1" s="1"/>
  <c r="F34" i="3"/>
  <c r="BA56" i="1" s="1"/>
  <c r="F37" i="3"/>
  <c r="BD56" i="1" s="1"/>
  <c r="J34" i="3"/>
  <c r="AW56" i="1" s="1"/>
  <c r="F36" i="4"/>
  <c r="BC57" i="1" s="1"/>
  <c r="J34" i="4"/>
  <c r="AW57" i="1" s="1"/>
  <c r="F35" i="2"/>
  <c r="BB55" i="1" s="1"/>
  <c r="F34" i="2"/>
  <c r="BA55" i="1" s="1"/>
  <c r="F37" i="2"/>
  <c r="BD55" i="1" s="1"/>
  <c r="F36" i="3"/>
  <c r="BC56" i="1" s="1"/>
  <c r="F35" i="3"/>
  <c r="BB56" i="1" s="1"/>
  <c r="F35" i="4"/>
  <c r="BB57" i="1" s="1"/>
  <c r="F34" i="4"/>
  <c r="BA57" i="1" s="1"/>
  <c r="F37" i="4"/>
  <c r="BD57" i="1" s="1"/>
  <c r="J95" i="4" l="1"/>
  <c r="J63" i="4" s="1"/>
  <c r="BK84" i="4"/>
  <c r="R84" i="4"/>
  <c r="R83" i="4"/>
  <c r="P81" i="3"/>
  <c r="AU56" i="1"/>
  <c r="R86" i="2"/>
  <c r="R85" i="2"/>
  <c r="T84" i="4"/>
  <c r="T83" i="4"/>
  <c r="P84" i="4"/>
  <c r="P83" i="4"/>
  <c r="AU57" i="1" s="1"/>
  <c r="T81" i="3"/>
  <c r="R81" i="3"/>
  <c r="T86" i="2"/>
  <c r="T85" i="2"/>
  <c r="P86" i="2"/>
  <c r="P85" i="2" s="1"/>
  <c r="AU55" i="1" s="1"/>
  <c r="BK86" i="2"/>
  <c r="J86" i="2"/>
  <c r="J60" i="2" s="1"/>
  <c r="J84" i="4"/>
  <c r="J60" i="4" s="1"/>
  <c r="F33" i="2"/>
  <c r="AZ55" i="1" s="1"/>
  <c r="F33" i="3"/>
  <c r="AZ56" i="1" s="1"/>
  <c r="J30" i="3"/>
  <c r="AG56" i="1" s="1"/>
  <c r="J33" i="4"/>
  <c r="AV57" i="1" s="1"/>
  <c r="AT57" i="1" s="1"/>
  <c r="BA54" i="1"/>
  <c r="W30" i="1"/>
  <c r="BC54" i="1"/>
  <c r="AY54" i="1"/>
  <c r="J33" i="2"/>
  <c r="AV55" i="1"/>
  <c r="AT55" i="1" s="1"/>
  <c r="J33" i="3"/>
  <c r="AV56" i="1" s="1"/>
  <c r="AT56" i="1" s="1"/>
  <c r="F33" i="4"/>
  <c r="AZ57" i="1" s="1"/>
  <c r="BD54" i="1"/>
  <c r="W33" i="1" s="1"/>
  <c r="BB54" i="1"/>
  <c r="W31" i="1" s="1"/>
  <c r="BK85" i="2" l="1"/>
  <c r="J85" i="2" s="1"/>
  <c r="J59" i="2" s="1"/>
  <c r="BK83" i="4"/>
  <c r="J83" i="4" s="1"/>
  <c r="J59" i="4" s="1"/>
  <c r="AN56" i="1"/>
  <c r="J39" i="3"/>
  <c r="AZ54" i="1"/>
  <c r="W29" i="1" s="1"/>
  <c r="W32" i="1"/>
  <c r="AX54" i="1"/>
  <c r="AW54" i="1"/>
  <c r="AK30" i="1" s="1"/>
  <c r="AU54" i="1"/>
  <c r="J30" i="4" l="1"/>
  <c r="AG57" i="1" s="1"/>
  <c r="J30" i="2"/>
  <c r="AG55" i="1"/>
  <c r="AN55" i="1"/>
  <c r="AV54" i="1"/>
  <c r="AK29" i="1" s="1"/>
  <c r="J39" i="2" l="1"/>
  <c r="J39" i="4"/>
  <c r="AG54" i="1"/>
  <c r="AN57" i="1"/>
  <c r="AT54" i="1"/>
  <c r="AN54" i="1" l="1"/>
  <c r="AK26" i="1"/>
  <c r="AK35" i="1" l="1"/>
</calcChain>
</file>

<file path=xl/sharedStrings.xml><?xml version="1.0" encoding="utf-8"?>
<sst xmlns="http://schemas.openxmlformats.org/spreadsheetml/2006/main" count="2866" uniqueCount="598">
  <si>
    <t>Export Komplet</t>
  </si>
  <si>
    <t>VZ</t>
  </si>
  <si>
    <t>2.0</t>
  </si>
  <si>
    <t>ZAMOK</t>
  </si>
  <si>
    <t>False</t>
  </si>
  <si>
    <t>{5502df63-d754-4562-b6b5-9498856a12af}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</si>
  <si>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</si>
  <si>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</si>
  <si>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</si>
  <si>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</si>
  <si>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</si>
  <si>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</si>
  <si>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</si>
  <si>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</si>
  <si>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</si>
  <si>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</si>
  <si>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</si>
  <si>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Nový přechod pro chodce v ul. Fráni Šrámka, před ul. Antonína Sochora</t>
  </si>
  <si>
    <t>KSO:</t>
  </si>
  <si>
    <t/>
  </si>
  <si>
    <t>CC-CZ:</t>
  </si>
  <si>
    <t>Místo:</t>
  </si>
  <si>
    <t xml:space="preserve"> </t>
  </si>
  <si>
    <t>Datum:</t>
  </si>
  <si>
    <t>18. 3. 2025</t>
  </si>
  <si>
    <t>Zadavatel:</t>
  </si>
  <si>
    <t>IČ:</t>
  </si>
  <si>
    <t>00266621</t>
  </si>
  <si>
    <t>STATUTÁRNÍ MĚSTO TEPLICE</t>
  </si>
  <si>
    <t>DIČ:</t>
  </si>
  <si>
    <t>CZ00266621</t>
  </si>
  <si>
    <t>Účastník:</t>
  </si>
  <si>
    <t>Vyplň údaj</t>
  </si>
  <si>
    <t>Projektant:</t>
  </si>
  <si>
    <t>10884548</t>
  </si>
  <si>
    <t>PROJEKTY CHLADNÝ s.r.o.</t>
  </si>
  <si>
    <t>CZ10884548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</si>
  <si>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</si>
  <si>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</si>
  <si>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</si>
  <si>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</si>
  <si>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</si>
  <si>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</si>
  <si>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</si>
  <si>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</si>
  <si>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</si>
  <si>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</si>
  <si>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</si>
  <si>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</si>
  <si>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</si>
  <si>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</si>
  <si>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</si>
  <si>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</si>
  <si>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</si>
  <si>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</si>
  <si>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</si>
  <si>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</si>
  <si>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</si>
  <si>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</si>
  <si>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</si>
  <si>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</si>
  <si>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</si>
  <si>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</si>
  <si>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</si>
  <si>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</si>
  <si>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</si>
  <si>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</si>
  <si>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</si>
  <si>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</si>
  <si>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</si>
  <si>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</si>
  <si>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</si>
  <si>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</si>
  <si>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</si>
  <si>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</si>
  <si>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</si>
  <si>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</si>
  <si>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</si>
  <si>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</si>
  <si>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</si>
  <si>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</si>
  <si>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</si>
  <si>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Přechod pro chodce</t>
  </si>
  <si>
    <t>STA</t>
  </si>
  <si>
    <t>1</t>
  </si>
  <si>
    <t>{ee2d8fc0-8648-4d5e-90c6-bed98f582b9a}</t>
  </si>
  <si>
    <t>2</t>
  </si>
  <si>
    <t>SO 02</t>
  </si>
  <si>
    <t>Osvětlení přechodu</t>
  </si>
  <si>
    <t>{7f168cf7-34a2-4858-b8de-3ce538a259b6}</t>
  </si>
  <si>
    <t>VON</t>
  </si>
  <si>
    <t>Vedlejší a ostatní náklady</t>
  </si>
  <si>
    <t>{65bdc9a6-7afb-4474-a07a-68ab43323ca8}</t>
  </si>
  <si>
    <t>KRYCÍ LIST SOUPISU PRACÍ</t>
  </si>
  <si>
    <t>Objekt:</t>
  </si>
  <si>
    <t>SO 01 - Přechod pro chodce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</si>
  <si>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</si>
  <si>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</si>
  <si>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</si>
  <si>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</si>
  <si>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</si>
  <si>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</si>
  <si>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</si>
  <si>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</si>
  <si>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</si>
  <si>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</si>
  <si>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</si>
  <si>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</si>
  <si>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</si>
  <si>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</si>
  <si>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</si>
  <si>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</si>
  <si>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</si>
  <si>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</si>
  <si>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</si>
  <si>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</si>
  <si>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</si>
  <si>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</si>
  <si>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</si>
  <si>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</si>
  <si>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</si>
  <si>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</si>
  <si>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</si>
  <si>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</si>
  <si>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</si>
  <si>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</si>
  <si>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m2</t>
  </si>
  <si>
    <t>CS ÚRS 2025 01</t>
  </si>
  <si>
    <t>4</t>
  </si>
  <si>
    <t>408447995</t>
  </si>
  <si>
    <t>Online PSC</t>
  </si>
  <si>
    <t>https://podminky.urs.cz/item/CS_URS_2025_01/113107322</t>
  </si>
  <si>
    <t>VV</t>
  </si>
  <si>
    <t>Odstranení podkladních vrstev vozovky v místě navrženého chodníku - tl. 140 mmm</t>
  </si>
  <si>
    <t>4,0</t>
  </si>
  <si>
    <t>Odstranení podkladních vrstev chodníku - tl. 200 mm</t>
  </si>
  <si>
    <t>28,0</t>
  </si>
  <si>
    <t>Součet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</si>
  <si>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</si>
  <si>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</si>
  <si>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1339129525</t>
  </si>
  <si>
    <t>https://podminky.urs.cz/item/CS_URS_2025_01/113107342</t>
  </si>
  <si>
    <t xml:space="preserve">Frézování asfaltového krytu vozovky </t>
  </si>
  <si>
    <t>odstranění asfaltového lože 70mm</t>
  </si>
  <si>
    <t>12,0</t>
  </si>
  <si>
    <t>3</t>
  </si>
  <si>
    <t>113154522</t>
  </si>
  <si>
    <t>Frézování živičného podkladu nebo krytu s naložením hmot na dopravní prostředek plochy do 500 m2 pruhu šířky přes 0,5 m, tloušťky vrstvy 40 mm</t>
  </si>
  <si>
    <t>-903516373</t>
  </si>
  <si>
    <t>https://podminky.urs.cz/item/CS_URS_2025_01/113154522</t>
  </si>
  <si>
    <t>113154523</t>
  </si>
  <si>
    <t>Frézování živičného podkladu nebo krytu s naložením hmot na dopravní prostředek plochy do 500 m2 pruhu šířky přes 0,5 m, tloušťky vrstvy 50 mm</t>
  </si>
  <si>
    <t>575821266</t>
  </si>
  <si>
    <t>https://podminky.urs.cz/item/CS_URS_2025_01/113154523</t>
  </si>
  <si>
    <t xml:space="preserve">Frézování asfaltového krytu chodníku </t>
  </si>
  <si>
    <t>55,0</t>
  </si>
  <si>
    <t>5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</si>
  <si>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</si>
  <si>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</si>
  <si>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</si>
  <si>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1321773898</t>
  </si>
  <si>
    <t>https://podminky.urs.cz/item/CS_URS_2025_01/113201112</t>
  </si>
  <si>
    <t>6</t>
  </si>
  <si>
    <t>113202111</t>
  </si>
  <si>
    <t>Vytrhání obrub s vybouráním lože, s přemístěním hmot na skládku na vzdálenost do 3 m nebo s naložením na dopravní prostředek z krajníků nebo obrubníků stojatých</t>
  </si>
  <si>
    <t>-1531884525</t>
  </si>
  <si>
    <t>https://podminky.urs.cz/item/CS_URS_2025_01/113202111</t>
  </si>
  <si>
    <t>5,0+16,0</t>
  </si>
  <si>
    <t>7</t>
  </si>
  <si>
    <t>122251101</t>
  </si>
  <si>
    <t>Odkopávky a prokopávky nezapažené strojně v hornině třídy těžitelnosti I skupiny 3 do 20 m3</t>
  </si>
  <si>
    <t>m3</t>
  </si>
  <si>
    <t>1607382573</t>
  </si>
  <si>
    <t>https://podminky.urs.cz/item/CS_URS_2025_01/122251101</t>
  </si>
  <si>
    <t>Odstranění zeleně mimo zpevněné plochy - výkop zeminy</t>
  </si>
  <si>
    <t>10,0*0,2</t>
  </si>
  <si>
    <t>výkop nevhodného materiálu - v místě sanace</t>
  </si>
  <si>
    <t>46,0*0,3</t>
  </si>
  <si>
    <t>8</t>
  </si>
  <si>
    <t>181351003</t>
  </si>
  <si>
    <t>Rozprostření a urovnání ornice v rovině nebo ve svahu sklonu do 1:5 strojně při souvislé ploše do 100 m2, tl. vrstvy do 200 mm</t>
  </si>
  <si>
    <t>-534598933</t>
  </si>
  <si>
    <t>https://podminky.urs.cz/item/CS_URS_2025_01/181351003</t>
  </si>
  <si>
    <t>9</t>
  </si>
  <si>
    <t>181411131</t>
  </si>
  <si>
    <t>Založení trávníku na půdě předem připravené plochy do 1000 m2 výsevem včetně utažení parkového v rovině nebo na svahu do 1:5</t>
  </si>
  <si>
    <t>-1608916759</t>
  </si>
  <si>
    <t>https://podminky.urs.cz/item/CS_URS_2025_01/181411131</t>
  </si>
  <si>
    <t>10</t>
  </si>
  <si>
    <t>M</t>
  </si>
  <si>
    <t>00572410</t>
  </si>
  <si>
    <t>osivo směs travní parková</t>
  </si>
  <si>
    <t>kg</t>
  </si>
  <si>
    <t>-559705149</t>
  </si>
  <si>
    <t>10*0,02 'Přepočtené koeficientem množství</t>
  </si>
  <si>
    <t>11</t>
  </si>
  <si>
    <t>181951112</t>
  </si>
  <si>
    <t>Úprava pláně vyrovnáním výškových rozdílů strojně v hornině třídy těžitelnosti I, skupiny 1 až 3 se zhutněním</t>
  </si>
  <si>
    <t>838653525</t>
  </si>
  <si>
    <t>https://podminky.urs.cz/item/CS_URS_2025_01/181951112</t>
  </si>
  <si>
    <t>Komunikace pozemní</t>
  </si>
  <si>
    <t>564851011</t>
  </si>
  <si>
    <t>Podklad ze štěrkodrti ŠD s rozprostřením a zhutněním plochy jednotlivě do 100 m2, po zhutnění tl. 150 mm</t>
  </si>
  <si>
    <t>-747387663</t>
  </si>
  <si>
    <t>https://podminky.urs.cz/item/CS_URS_2025_01/564851011</t>
  </si>
  <si>
    <t>Nová chodníková dlažba</t>
  </si>
  <si>
    <t>38,0</t>
  </si>
  <si>
    <t>Nová chodníková dlažba kontrastní reliéfní</t>
  </si>
  <si>
    <t>8,0</t>
  </si>
  <si>
    <t>13</t>
  </si>
  <si>
    <t>564871016</t>
  </si>
  <si>
    <t>Podklad ze štěrkodrti ŠD s rozprostřením a zhutněním plochy jednotlivě do 100 m2, po zhutnění tl. 300 mm</t>
  </si>
  <si>
    <t>-1012305247</t>
  </si>
  <si>
    <t>https://podminky.urs.cz/item/CS_URS_2025_01/564871016</t>
  </si>
  <si>
    <t>Sanace podloží v místě chodníku</t>
  </si>
  <si>
    <t>46,0</t>
  </si>
  <si>
    <t>14</t>
  </si>
  <si>
    <t>573191111</t>
  </si>
  <si>
    <t>Postřik infiltrační kationaktivní emulzí v množství 1,00 kg/m2</t>
  </si>
  <si>
    <t>818643301</t>
  </si>
  <si>
    <t>https://podminky.urs.cz/item/CS_URS_2025_01/573191111</t>
  </si>
  <si>
    <t>Obnova asfaltového krytu vozovky</t>
  </si>
  <si>
    <t>9,0</t>
  </si>
  <si>
    <t>15</t>
  </si>
  <si>
    <t>573231111</t>
  </si>
  <si>
    <t>Postřik spojovací PS bez posypu kamenivem ze silniční emulze, v množství 0,70 kg/m2</t>
  </si>
  <si>
    <t>-631535283</t>
  </si>
  <si>
    <t>https://podminky.urs.cz/item/CS_URS_2025_01/573231111</t>
  </si>
  <si>
    <t>Obnova asfaltového krytu chodníku</t>
  </si>
  <si>
    <t>14,0</t>
  </si>
  <si>
    <t>16</t>
  </si>
  <si>
    <t>577134211</t>
  </si>
  <si>
    <t>Asfaltový beton vrstva obrusná ACO 11 (ABS) s rozprostřením a se zhutněním z nemodifikovaného asfaltu v pruhu šířky do 3 m tř. II, po zhutnění tl. 40 mm</t>
  </si>
  <si>
    <t>-177081888</t>
  </si>
  <si>
    <t>https://podminky.urs.cz/item/CS_URS_2025_01/577134211</t>
  </si>
  <si>
    <t>17</t>
  </si>
  <si>
    <t>577143111</t>
  </si>
  <si>
    <t>Asfaltový beton vrstva obrusná ACO 8 (ABJ) s rozprostřením a se zhutněním z nemodifikovaného asfaltu v pruhu šířky do 3 m, po zhutnění tl. 50 mm</t>
  </si>
  <si>
    <t>1695751289</t>
  </si>
  <si>
    <t>https://podminky.urs.cz/item/CS_URS_2025_01/577143111</t>
  </si>
  <si>
    <t>18</t>
  </si>
  <si>
    <t>577165112</t>
  </si>
  <si>
    <t>Asfaltový beton vrstva ložní ACL 16 (ABH) s rozprostřením a zhutněním z nemodifikovaného asfaltu v pruhu šířky do 3 m, po zhutnění tl. 70 mm</t>
  </si>
  <si>
    <t>387786054</t>
  </si>
  <si>
    <t>https://podminky.urs.cz/item/CS_URS_2025_01/577165112</t>
  </si>
  <si>
    <t>19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</si>
  <si>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</si>
  <si>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</si>
  <si>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-2110195658</t>
  </si>
  <si>
    <t>https://podminky.urs.cz/item/CS_URS_2025_01/596211110</t>
  </si>
  <si>
    <t>20</t>
  </si>
  <si>
    <t>59245018</t>
  </si>
  <si>
    <t>dlažba skladebná betonová 200x100mm tl 60mm přírodní</t>
  </si>
  <si>
    <t>-1250806889</t>
  </si>
  <si>
    <t>38*1,03 'Přepočtené koeficientem množství</t>
  </si>
  <si>
    <t>59245006</t>
  </si>
  <si>
    <t>dlažba pro nevidomé betonová 200x100mm tl 60mm barevná</t>
  </si>
  <si>
    <t>710512146</t>
  </si>
  <si>
    <t>8*1,03 'Přepočtené koeficientem množství</t>
  </si>
  <si>
    <t>Ostatní konstrukce a práce, bourání</t>
  </si>
  <si>
    <t>22</t>
  </si>
  <si>
    <t>915231112</t>
  </si>
  <si>
    <t>Vodorovné dopravní značení stříkaným plastem přechody pro chodce, šipky, symboly nápisy bílé retroreflexní</t>
  </si>
  <si>
    <t>-1359432010</t>
  </si>
  <si>
    <t>https://podminky.urs.cz/item/CS_URS_2025_01/915231112</t>
  </si>
  <si>
    <t>V7</t>
  </si>
  <si>
    <t>23</t>
  </si>
  <si>
    <t>915321115</t>
  </si>
  <si>
    <t>Vodorovné značení předformovaným termoplastem vodící pás pro slabozraké z 6 proužků</t>
  </si>
  <si>
    <t>-1782980053</t>
  </si>
  <si>
    <t>https://podminky.urs.cz/item/CS_URS_2025_01/915321115</t>
  </si>
  <si>
    <t>24</t>
  </si>
  <si>
    <t>915621111</t>
  </si>
  <si>
    <t>Předznačení pro vodorovné značení stříkané barvou nebo prováděné z nátěrových hmot plošné šipky, symboly, nápisy</t>
  </si>
  <si>
    <t>-882459314</t>
  </si>
  <si>
    <t>https://podminky.urs.cz/item/CS_URS_2025_01/915621111</t>
  </si>
  <si>
    <t>25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</si>
  <si>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</si>
  <si>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</si>
  <si>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1286712215</t>
  </si>
  <si>
    <t>https://podminky.urs.cz/item/CS_URS_2025_01/916131213</t>
  </si>
  <si>
    <t>P</t>
  </si>
  <si>
    <t>Poznámka k položce:_x000D_
kladení obrub do bet. lože C20/25 nXF3 s opěrou</t>
  </si>
  <si>
    <t>8,0+2,0+2,0+6,0</t>
  </si>
  <si>
    <t>26</t>
  </si>
  <si>
    <t>59217031</t>
  </si>
  <si>
    <t>obrubník silniční betonový 1000x150x250mm</t>
  </si>
  <si>
    <t>-973287583</t>
  </si>
  <si>
    <t>8*1,02 'Přepočtené koeficientem množství</t>
  </si>
  <si>
    <t>27</t>
  </si>
  <si>
    <t>59217030</t>
  </si>
  <si>
    <t>obrubník silniční betonový přechodový 1000x150x150-250mm</t>
  </si>
  <si>
    <t>257483006</t>
  </si>
  <si>
    <t>4*1,02 'Přepočtené koeficientem množství</t>
  </si>
  <si>
    <t>28</t>
  </si>
  <si>
    <t>59217029</t>
  </si>
  <si>
    <t>obrubník silniční betonový nájezdový 1000x150x150mm</t>
  </si>
  <si>
    <t>-684444264</t>
  </si>
  <si>
    <t>6*1,02 'Přepočtené koeficientem množství</t>
  </si>
  <si>
    <t>29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</si>
  <si>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</si>
  <si>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</si>
  <si>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1281891773</t>
  </si>
  <si>
    <t>https://podminky.urs.cz/item/CS_URS_2025_01/916231213</t>
  </si>
  <si>
    <t>30</t>
  </si>
  <si>
    <t>59217016</t>
  </si>
  <si>
    <t>obrubník betonový chodníkový 1000x80x250mm</t>
  </si>
  <si>
    <t>1437382412</t>
  </si>
  <si>
    <t>27*1,02 'Přepočtené koeficientem množství</t>
  </si>
  <si>
    <t>31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</si>
  <si>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</si>
  <si>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</si>
  <si>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-523872149</t>
  </si>
  <si>
    <t>https://podminky.urs.cz/item/CS_URS_2025_01/919732211</t>
  </si>
  <si>
    <t>Ošetření spáry asfaltového krytu</t>
  </si>
  <si>
    <t>33,0</t>
  </si>
  <si>
    <t>32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</si>
  <si>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</si>
  <si>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</si>
  <si>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-877516882</t>
  </si>
  <si>
    <t>https://podminky.urs.cz/item/CS_URS_2025_01/919732221</t>
  </si>
  <si>
    <t>Ošetření spáry asfaltového krytu v místě obrub</t>
  </si>
  <si>
    <t>39,0</t>
  </si>
  <si>
    <t>997</t>
  </si>
  <si>
    <t>Doprava suti a vybouraných hmot</t>
  </si>
  <si>
    <t>33</t>
  </si>
  <si>
    <t>997221561</t>
  </si>
  <si>
    <t>Vodorovná doprava suti bez naložení, ale se složením a s hrubým urovnáním z kusových materiálů, na vzdálenost do 1 km</t>
  </si>
  <si>
    <t>t</t>
  </si>
  <si>
    <t>-1621325606</t>
  </si>
  <si>
    <t>https://podminky.urs.cz/item/CS_URS_2025_01/997221561</t>
  </si>
  <si>
    <t>34</t>
  </si>
  <si>
    <t>997221569</t>
  </si>
  <si>
    <t>Vodorovná doprava suti bez naložení, ale se složením a s hrubým urovnáním Příplatek k ceně za každý další započatý 1 km přes 1 km</t>
  </si>
  <si>
    <t>1694813463</t>
  </si>
  <si>
    <t>https://podminky.urs.cz/item/CS_URS_2025_01/997221569</t>
  </si>
  <si>
    <t>kamenné obruby na depo investora 3 km</t>
  </si>
  <si>
    <t>13,0*0,29*2</t>
  </si>
  <si>
    <t>ostatní suť na skládku 5 km</t>
  </si>
  <si>
    <t>(28,294-3,77)*4</t>
  </si>
  <si>
    <t>35</t>
  </si>
  <si>
    <t>997221861</t>
  </si>
  <si>
    <t>Poplatek za uložení stavebního odpadu na recyklační skládce (skládkovné) z prostého betonu zatříděného do Katalogu odpadů pod kódem 17 01 01</t>
  </si>
  <si>
    <t>1187761710</t>
  </si>
  <si>
    <t>https://podminky.urs.cz/item/CS_URS_2025_01/997221861</t>
  </si>
  <si>
    <t>36</t>
  </si>
  <si>
    <t>997221873</t>
  </si>
  <si>
    <t>Poplatek za uložení stavebního odpadu na recyklační skládce (skládkovné) zeminy a kamení zatříděného do Katalogu odpadů pod kódem 17 05 04</t>
  </si>
  <si>
    <t>921604742</t>
  </si>
  <si>
    <t>https://podminky.urs.cz/item/CS_URS_2025_01/997221873</t>
  </si>
  <si>
    <t>9,28+3,0*0,29</t>
  </si>
  <si>
    <t>37</t>
  </si>
  <si>
    <t>997221875</t>
  </si>
  <si>
    <t>Poplatek za uložení stavebního odpadu na recyklační skládce (skládkovné) asfaltového bez obsahu dehtu zatříděného do Katalogu odpadů pod kódem 17 03 02</t>
  </si>
  <si>
    <t>63678985</t>
  </si>
  <si>
    <t>https://podminky.urs.cz/item/CS_URS_2025_01/997221875</t>
  </si>
  <si>
    <t>998</t>
  </si>
  <si>
    <t>Přesun hmot</t>
  </si>
  <si>
    <t>38</t>
  </si>
  <si>
    <t>998223011</t>
  </si>
  <si>
    <t>Přesun hmot pro pozemní komunikace s krytem dlážděným dopravní vzdálenost do 200 m jakékoliv délky objektu</t>
  </si>
  <si>
    <t>-1335712497</t>
  </si>
  <si>
    <t>https://podminky.urs.cz/item/CS_URS_2025_01/998223011</t>
  </si>
  <si>
    <t>SO 02 - Osvětlení přechodu</t>
  </si>
  <si>
    <t>61341061</t>
  </si>
  <si>
    <t>Hubený Richard</t>
  </si>
  <si>
    <t>741 - Elektroinstalace - silnoproud</t>
  </si>
  <si>
    <t>46-M - Zemní práce při extr.mont.pracích</t>
  </si>
  <si>
    <t>741</t>
  </si>
  <si>
    <t>Elektroinstalace - silnoproud</t>
  </si>
  <si>
    <t>210204011</t>
  </si>
  <si>
    <t>Montáž stožárů osvětlení ocelových samostatně stojících délky do 12 m</t>
  </si>
  <si>
    <t>kus</t>
  </si>
  <si>
    <t>https://podminky.urs.cz/item/CS_URS_2025_01/210204011</t>
  </si>
  <si>
    <t>Pol5</t>
  </si>
  <si>
    <t>Stožár STP 6-D</t>
  </si>
  <si>
    <t>ks</t>
  </si>
  <si>
    <t>31674127</t>
  </si>
  <si>
    <t>manžeta plastová ochranná na stožár d=168mm</t>
  </si>
  <si>
    <t>1000000007</t>
  </si>
  <si>
    <t>LAK RAL - stožáry, lakování stožárů</t>
  </si>
  <si>
    <t>210204103</t>
  </si>
  <si>
    <t>Montáž výložníků osvětlení jednoramenných sloupových hmotnosti do 35 kg</t>
  </si>
  <si>
    <t>https://podminky.urs.cz/item/CS_URS_2025_01/210204103</t>
  </si>
  <si>
    <t>Pol21</t>
  </si>
  <si>
    <t>Výložník UD1-1900/D</t>
  </si>
  <si>
    <t>1000000071</t>
  </si>
  <si>
    <t>LAK RAL - výložníky, lakování výložníků</t>
  </si>
  <si>
    <t>210203901</t>
  </si>
  <si>
    <t>Montáž svítidel LED se zapojením vodičů průmyslových nebo venkovních na výložník nebo dřík</t>
  </si>
  <si>
    <t>https://podminky.urs.cz/item/CS_URS_2025_01/210203901</t>
  </si>
  <si>
    <t>Pol2</t>
  </si>
  <si>
    <t>Svítdlo SITECO Streetlight SL 21 mini PC-R (5XE2G41G08HB) včetně příruby</t>
  </si>
  <si>
    <t>Pol3</t>
  </si>
  <si>
    <t>Svítdlo SITECO Streetlight SL 21 mini PC-L (5XE2G41G08HB) včetně příruby</t>
  </si>
  <si>
    <t>210204201</t>
  </si>
  <si>
    <t>Montáž elektrovýzbroje stožárů osvětlení 1 okruh</t>
  </si>
  <si>
    <t>https://podminky.urs.cz/item/CS_URS_2025_01/210204201</t>
  </si>
  <si>
    <t>31674131</t>
  </si>
  <si>
    <t>výzbroj stožárová SV 6.16.4</t>
  </si>
  <si>
    <t>741122142</t>
  </si>
  <si>
    <t>Montáž kabel Cu plný kulatý žíla 5x1,5 až 2,5 mm2 zatažený v trubkách (např. CYKY)</t>
  </si>
  <si>
    <t>https://podminky.urs.cz/item/CS_URS_2025_01/741122142</t>
  </si>
  <si>
    <t>34111090</t>
  </si>
  <si>
    <t>kabel instalační jádro Cu plné izolace PVC plášť PVC 450/750V (CYKY) 5x1,5mm2</t>
  </si>
  <si>
    <t>741410041</t>
  </si>
  <si>
    <t>Montáž drátu nebo lana uzemňovacího průměru do 10 mm v městské zástavbě v zemi</t>
  </si>
  <si>
    <t>https://podminky.urs.cz/item/CS_URS_2025_01/741410041</t>
  </si>
  <si>
    <t>35441073</t>
  </si>
  <si>
    <t>drát D 10mm FeZn</t>
  </si>
  <si>
    <t>210220301</t>
  </si>
  <si>
    <t>Montáž svorek hromosvodných se 2 šrouby</t>
  </si>
  <si>
    <t>https://podminky.urs.cz/item/CS_URS_2025_01/210220301</t>
  </si>
  <si>
    <t>35441996</t>
  </si>
  <si>
    <t>svorka odbočovací a spojovací pro spojování kruhových a páskových vodičů, FeZn</t>
  </si>
  <si>
    <t>35441895</t>
  </si>
  <si>
    <t>svorka připojovací k připojení kovových částí</t>
  </si>
  <si>
    <t>741122134</t>
  </si>
  <si>
    <t>Montáž kabel Cu plný kulatý žíla 4x16 až 25 mm2 zatažený v trubkách (např. CYKY)</t>
  </si>
  <si>
    <t>40</t>
  </si>
  <si>
    <t>https://podminky.urs.cz/item/CS_URS_2025_01/741122134</t>
  </si>
  <si>
    <t>34111080</t>
  </si>
  <si>
    <t>kabel instalační jádro Cu plné izolace PVC plášť PVC 450/750V (CYKY) 4x16mm2</t>
  </si>
  <si>
    <t>42</t>
  </si>
  <si>
    <t>210100252</t>
  </si>
  <si>
    <t>Ukončení kabelů smršťovací koncovkou nebo páskou se zapojením bez letování žíly do 4x25 mm2</t>
  </si>
  <si>
    <t>44</t>
  </si>
  <si>
    <t>https://podminky.urs.cz/item/CS_URS_2025_01/210100252</t>
  </si>
  <si>
    <t>KSCZ4X 6-25</t>
  </si>
  <si>
    <t>Koncovka KSCZ4X 6-25</t>
  </si>
  <si>
    <t>46</t>
  </si>
  <si>
    <t>210220020</t>
  </si>
  <si>
    <t>Montáž uzemňovacího vedení vodičů FeZn pomocí svorek v zemi páskou do 120 mm2 ve městské zástavbě</t>
  </si>
  <si>
    <t>48</t>
  </si>
  <si>
    <t>https://podminky.urs.cz/item/CS_URS_2025_01/210220020</t>
  </si>
  <si>
    <t>35442062</t>
  </si>
  <si>
    <t>pás zemnící 30x4mm FeZn</t>
  </si>
  <si>
    <t>50</t>
  </si>
  <si>
    <t>210220302</t>
  </si>
  <si>
    <t>Montáž svorek hromosvodných se 3 a více šrouby</t>
  </si>
  <si>
    <t>52</t>
  </si>
  <si>
    <t>https://podminky.urs.cz/item/CS_URS_2025_01/210220302</t>
  </si>
  <si>
    <t>35441986</t>
  </si>
  <si>
    <t>svorka odbočovací a spojovací pro pásek 30x4mm, FeZn</t>
  </si>
  <si>
    <t>54</t>
  </si>
  <si>
    <t>210100096</t>
  </si>
  <si>
    <t>Ukončení vodičů na svorkovnici s otevřením a uzavřením krytu včetně zapojení průřezu žíly do 2,5 mm2</t>
  </si>
  <si>
    <t>56</t>
  </si>
  <si>
    <t>https://podminky.urs.cz/item/CS_URS_2025_01/210100096</t>
  </si>
  <si>
    <t>210100101</t>
  </si>
  <si>
    <t>Ukončení vodičů na svorkovnici s otevřením a uzavřením krytu včetně zapojení průřezu žíly do 16 mm2</t>
  </si>
  <si>
    <t>58</t>
  </si>
  <si>
    <t>https://podminky.urs.cz/item/CS_URS_2025_01/210100101</t>
  </si>
  <si>
    <t>945421110</t>
  </si>
  <si>
    <t>Hydraulická zvedací plošina na automobilovém podvozku výška zdvihu do 18 m včetně obsluhy</t>
  </si>
  <si>
    <t>hod</t>
  </si>
  <si>
    <t>60</t>
  </si>
  <si>
    <t>https://podminky.urs.cz/item/CS_URS_2025_01/945421110</t>
  </si>
  <si>
    <t>Pol20</t>
  </si>
  <si>
    <t>Úprava napojovacího místa</t>
  </si>
  <si>
    <t>kpl</t>
  </si>
  <si>
    <t>62</t>
  </si>
  <si>
    <t>011464000</t>
  </si>
  <si>
    <t>Měření (monitoring) úrovně osvětlení</t>
  </si>
  <si>
    <t>64</t>
  </si>
  <si>
    <t>https://podminky.urs.cz/item/CS_URS_2025_01/011464000</t>
  </si>
  <si>
    <t>741810001</t>
  </si>
  <si>
    <t>Celková prohlídka elektrického rozvodu a zařízení do 100 000,- Kč</t>
  </si>
  <si>
    <t>66</t>
  </si>
  <si>
    <t>https://podminky.urs.cz/item/CS_URS_2025_01/741810001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</si>
  <si>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</si>
  <si>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</si>
  <si>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</si>
  <si>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</si>
  <si>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</si>
  <si>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68</t>
  </si>
  <si>
    <t>https://podminky.urs.cz/item/CS_URS_2025_01/460010023</t>
  </si>
  <si>
    <t>460131113</t>
  </si>
  <si>
    <t>Hloubení nezapažených jam při elektromontážích ručně v hornině tř I skupiny 3</t>
  </si>
  <si>
    <t>70</t>
  </si>
  <si>
    <t>https://podminky.urs.cz/item/CS_URS_2025_01/460131113</t>
  </si>
  <si>
    <t>460080013</t>
  </si>
  <si>
    <t>Základové konstrukce při elektromontážích z monolitického betonu tř. C 12/15</t>
  </si>
  <si>
    <t>72</t>
  </si>
  <si>
    <t>https://podminky.urs.cz/item/CS_URS_2025_01/460080013</t>
  </si>
  <si>
    <t>871361101</t>
  </si>
  <si>
    <t>Montáž potrubí z PVC SDR 11 těsněných gumovým kroužkem otevřený výkop D 280 x 10,8 mm</t>
  </si>
  <si>
    <t>74</t>
  </si>
  <si>
    <t>https://podminky.urs.cz/item/CS_URS_2025_01/871361101</t>
  </si>
  <si>
    <t>28611140</t>
  </si>
  <si>
    <t>trubka kanalizační PVC DN 250x1000mm SN4</t>
  </si>
  <si>
    <t>256</t>
  </si>
  <si>
    <t>76</t>
  </si>
  <si>
    <t>39</t>
  </si>
  <si>
    <t>460520172</t>
  </si>
  <si>
    <t>Montáž trubek ochranných plastových uložených volně do rýhy ohebných přes 32 do 50 mm</t>
  </si>
  <si>
    <t>78</t>
  </si>
  <si>
    <t>https://podminky.urs.cz/item/CS_URS_2025_01/460520172</t>
  </si>
  <si>
    <t>34571350</t>
  </si>
  <si>
    <t>trubka elektroinstalační ohebná dvouplášťová korugovaná HDPE (chránička) D 32/40mm</t>
  </si>
  <si>
    <t>80</t>
  </si>
  <si>
    <t>41</t>
  </si>
  <si>
    <t>460671124</t>
  </si>
  <si>
    <t>Výstražná deska pro krytí kabelů šířky přes 25 do 30 cm</t>
  </si>
  <si>
    <t>82</t>
  </si>
  <si>
    <t>https://podminky.urs.cz/item/CS_URS_2025_01/460671124</t>
  </si>
  <si>
    <t>34575105</t>
  </si>
  <si>
    <t>deska kabelová krycí PVC červená, 300x2mm</t>
  </si>
  <si>
    <t>84</t>
  </si>
  <si>
    <t>43</t>
  </si>
  <si>
    <t>460161152</t>
  </si>
  <si>
    <t>Hloubení kabelových rýh ručně š 35 cm hl 60 cm v hornině tř I skupiny 3</t>
  </si>
  <si>
    <t>86</t>
  </si>
  <si>
    <t>https://podminky.urs.cz/item/CS_URS_2025_01/460161152</t>
  </si>
  <si>
    <t>460661111</t>
  </si>
  <si>
    <t>Kabelové lože z písku pro kabely nn bez zakrytí š lože do 35 cm</t>
  </si>
  <si>
    <t>88</t>
  </si>
  <si>
    <t>https://podminky.urs.cz/item/CS_URS_2025_01/460661111</t>
  </si>
  <si>
    <t>45</t>
  </si>
  <si>
    <t>460791213</t>
  </si>
  <si>
    <t>Montáž trubek ochranných plastových uložených volně do rýhy ohebných přes 50 do 90 mm</t>
  </si>
  <si>
    <t>90</t>
  </si>
  <si>
    <t>https://podminky.urs.cz/item/CS_URS_2025_01/460791213</t>
  </si>
  <si>
    <t>34571345</t>
  </si>
  <si>
    <t>trubka elektroinstalační ohebná dvouplášťová korugovaná HDPE (chránička) D 62/75mm</t>
  </si>
  <si>
    <t>92</t>
  </si>
  <si>
    <t>47</t>
  </si>
  <si>
    <t>460431162</t>
  </si>
  <si>
    <t>Zásyp kabelových rýh ručně se zhutněním š 35 cm hl 60 cm z horniny tř I skupiny 3</t>
  </si>
  <si>
    <t>94</t>
  </si>
  <si>
    <t>https://podminky.urs.cz/item/CS_URS_2025_01/460431162</t>
  </si>
  <si>
    <t>460581121</t>
  </si>
  <si>
    <t>Zatravnění včetně zalití vodou na rovině</t>
  </si>
  <si>
    <t>96</t>
  </si>
  <si>
    <t>https://podminky.urs.cz/item/CS_URS_2025_01/460581121</t>
  </si>
  <si>
    <t>49</t>
  </si>
  <si>
    <t>141R00</t>
  </si>
  <si>
    <t>Přirážka za podružný materiál</t>
  </si>
  <si>
    <t>%</t>
  </si>
  <si>
    <t>98</t>
  </si>
  <si>
    <t>201R00</t>
  </si>
  <si>
    <t>Podíl přidružených výkonů</t>
  </si>
  <si>
    <t>108</t>
  </si>
  <si>
    <t>51</t>
  </si>
  <si>
    <t>202R00</t>
  </si>
  <si>
    <t>Zednické výpomoci</t>
  </si>
  <si>
    <t>110</t>
  </si>
  <si>
    <t>460341113</t>
  </si>
  <si>
    <t>Vodorovné přemístění horniny jakékoliv třídy dopravními prostředky při elektromontážích přes 500 do 1000 m</t>
  </si>
  <si>
    <t>112</t>
  </si>
  <si>
    <t>https://podminky.urs.cz/item/CS_URS_2025_01/460341113</t>
  </si>
  <si>
    <t>53</t>
  </si>
  <si>
    <t>460341121</t>
  </si>
  <si>
    <t>Příplatek k vodorovnému přemístění horniny dopravními prostředky při elektromontážích za každých dalších i započatých 1000 m</t>
  </si>
  <si>
    <t>114</t>
  </si>
  <si>
    <t>https://podminky.urs.cz/item/CS_URS_2025_01/460341121</t>
  </si>
  <si>
    <t>460361121</t>
  </si>
  <si>
    <t>Poplatek za uložení zeminy na recyklační skládce (skládkovné) kód odpadu 17 05 04</t>
  </si>
  <si>
    <t>116</t>
  </si>
  <si>
    <t>https://podminky.urs.cz/item/CS_URS_2025_01/460361121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</si>
  <si>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</si>
  <si>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</si>
  <si>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</si>
  <si>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</si>
  <si>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</si>
  <si>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</si>
  <si>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</si>
  <si>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</si>
  <si>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</si>
  <si>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</si>
  <si>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</si>
  <si>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</si>
  <si>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1025433558</t>
  </si>
  <si>
    <t>012434000</t>
  </si>
  <si>
    <t>Geodetická aktualizační dokumentace (GAD DTM)</t>
  </si>
  <si>
    <t>2130204726</t>
  </si>
  <si>
    <t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</si>
  <si>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013254000</t>
  </si>
  <si>
    <t>Dokumentace skutečného provedení stavby</t>
  </si>
  <si>
    <t>-1533534107</t>
  </si>
  <si>
    <t>1466305810</t>
  </si>
  <si>
    <t>VRN3</t>
  </si>
  <si>
    <t>Zařízení staveniště</t>
  </si>
  <si>
    <t>030001000</t>
  </si>
  <si>
    <t>-1353824588</t>
  </si>
  <si>
    <t>034002000</t>
  </si>
  <si>
    <t>Zabezpečení staveniště</t>
  </si>
  <si>
    <t>-231495007</t>
  </si>
  <si>
    <t>034303000</t>
  </si>
  <si>
    <t>Dopravně inženýrská opatření</t>
  </si>
  <si>
    <t>380325113</t>
  </si>
  <si>
    <t>VRN4</t>
  </si>
  <si>
    <t>Inženýrská činnost</t>
  </si>
  <si>
    <t>043134000</t>
  </si>
  <si>
    <t>Zkoušky zatěžovací</t>
  </si>
  <si>
    <t>-1477982695</t>
  </si>
  <si>
    <t>Poznámka k položce:_x000D_
zkoušky průkazní zeminy, objemové hmotnosti, zhutnění a přejímací</t>
  </si>
  <si>
    <t>Kartografické práce - geometrický plán (majetkoprávní vyrovnání SÚS ÚK)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</si>
</sst>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1351003" TargetMode="External"/><Relationship Id="rId13" Type="http://schemas.openxmlformats.org/officeDocument/2006/relationships/hyperlink" Target="https://podminky.urs.cz/item/CS_URS_2025_01/573191111" TargetMode="External"/><Relationship Id="rId18" Type="http://schemas.openxmlformats.org/officeDocument/2006/relationships/hyperlink" Target="https://podminky.urs.cz/item/CS_URS_2025_01/596211110" TargetMode="External"/><Relationship Id="rId26" Type="http://schemas.openxmlformats.org/officeDocument/2006/relationships/hyperlink" Target="https://podminky.urs.cz/item/CS_URS_2025_01/997221561" TargetMode="External"/><Relationship Id="rId3" Type="http://schemas.openxmlformats.org/officeDocument/2006/relationships/hyperlink" Target="https://podminky.urs.cz/item/CS_URS_2025_01/113154522" TargetMode="External"/><Relationship Id="rId21" Type="http://schemas.openxmlformats.org/officeDocument/2006/relationships/hyperlink" Target="https://podminky.urs.cz/item/CS_URS_2025_01/915621111" TargetMode="External"/><Relationship Id="rId7" Type="http://schemas.openxmlformats.org/officeDocument/2006/relationships/hyperlink" Target="https://podminky.urs.cz/item/CS_URS_2025_01/122251101" TargetMode="External"/><Relationship Id="rId12" Type="http://schemas.openxmlformats.org/officeDocument/2006/relationships/hyperlink" Target="https://podminky.urs.cz/item/CS_URS_2025_01/564871016" TargetMode="External"/><Relationship Id="rId17" Type="http://schemas.openxmlformats.org/officeDocument/2006/relationships/hyperlink" Target="https://podminky.urs.cz/item/CS_URS_2025_01/577165112" TargetMode="External"/><Relationship Id="rId25" Type="http://schemas.openxmlformats.org/officeDocument/2006/relationships/hyperlink" Target="https://podminky.urs.cz/item/CS_URS_2025_01/919732221" TargetMode="External"/><Relationship Id="rId2" Type="http://schemas.openxmlformats.org/officeDocument/2006/relationships/hyperlink" Target="https://podminky.urs.cz/item/CS_URS_2025_01/113107342" TargetMode="External"/><Relationship Id="rId16" Type="http://schemas.openxmlformats.org/officeDocument/2006/relationships/hyperlink" Target="https://podminky.urs.cz/item/CS_URS_2025_01/577143111" TargetMode="External"/><Relationship Id="rId20" Type="http://schemas.openxmlformats.org/officeDocument/2006/relationships/hyperlink" Target="https://podminky.urs.cz/item/CS_URS_2025_01/915321115" TargetMode="External"/><Relationship Id="rId29" Type="http://schemas.openxmlformats.org/officeDocument/2006/relationships/hyperlink" Target="https://podminky.urs.cz/item/CS_URS_2025_01/997221873" TargetMode="External"/><Relationship Id="rId1" Type="http://schemas.openxmlformats.org/officeDocument/2006/relationships/hyperlink" Target="https://podminky.urs.cz/item/CS_URS_2025_01/113107322" TargetMode="External"/><Relationship Id="rId6" Type="http://schemas.openxmlformats.org/officeDocument/2006/relationships/hyperlink" Target="https://podminky.urs.cz/item/CS_URS_2025_01/113202111" TargetMode="External"/><Relationship Id="rId11" Type="http://schemas.openxmlformats.org/officeDocument/2006/relationships/hyperlink" Target="https://podminky.urs.cz/item/CS_URS_2025_01/564851011" TargetMode="External"/><Relationship Id="rId24" Type="http://schemas.openxmlformats.org/officeDocument/2006/relationships/hyperlink" Target="https://podminky.urs.cz/item/CS_URS_2025_01/919732211" TargetMode="External"/><Relationship Id="rId32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113201112" TargetMode="External"/><Relationship Id="rId15" Type="http://schemas.openxmlformats.org/officeDocument/2006/relationships/hyperlink" Target="https://podminky.urs.cz/item/CS_URS_2025_01/577134211" TargetMode="External"/><Relationship Id="rId23" Type="http://schemas.openxmlformats.org/officeDocument/2006/relationships/hyperlink" Target="https://podminky.urs.cz/item/CS_URS_2025_01/916231213" TargetMode="External"/><Relationship Id="rId28" Type="http://schemas.openxmlformats.org/officeDocument/2006/relationships/hyperlink" Target="https://podminky.urs.cz/item/CS_URS_2025_01/997221861" TargetMode="External"/><Relationship Id="rId10" Type="http://schemas.openxmlformats.org/officeDocument/2006/relationships/hyperlink" Target="https://podminky.urs.cz/item/CS_URS_2025_01/181951112" TargetMode="External"/><Relationship Id="rId19" Type="http://schemas.openxmlformats.org/officeDocument/2006/relationships/hyperlink" Target="https://podminky.urs.cz/item/CS_URS_2025_01/915231112" TargetMode="External"/><Relationship Id="rId31" Type="http://schemas.openxmlformats.org/officeDocument/2006/relationships/hyperlink" Target="https://podminky.urs.cz/item/CS_URS_2025_01/998223011" TargetMode="External"/><Relationship Id="rId4" Type="http://schemas.openxmlformats.org/officeDocument/2006/relationships/hyperlink" Target="https://podminky.urs.cz/item/CS_URS_2025_01/113154523" TargetMode="External"/><Relationship Id="rId9" Type="http://schemas.openxmlformats.org/officeDocument/2006/relationships/hyperlink" Target="https://podminky.urs.cz/item/CS_URS_2025_01/181411131" TargetMode="External"/><Relationship Id="rId14" Type="http://schemas.openxmlformats.org/officeDocument/2006/relationships/hyperlink" Target="https://podminky.urs.cz/item/CS_URS_2025_01/573231111" TargetMode="External"/><Relationship Id="rId22" Type="http://schemas.openxmlformats.org/officeDocument/2006/relationships/hyperlink" Target="https://podminky.urs.cz/item/CS_URS_2025_01/916131213" TargetMode="External"/><Relationship Id="rId27" Type="http://schemas.openxmlformats.org/officeDocument/2006/relationships/hyperlink" Target="https://podminky.urs.cz/item/CS_URS_2025_01/997221569" TargetMode="External"/><Relationship Id="rId30" Type="http://schemas.openxmlformats.org/officeDocument/2006/relationships/hyperlink" Target="https://podminky.urs.cz/item/CS_URS_2025_01/99722187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122134" TargetMode="External"/><Relationship Id="rId13" Type="http://schemas.openxmlformats.org/officeDocument/2006/relationships/hyperlink" Target="https://podminky.urs.cz/item/CS_URS_2025_01/210100101" TargetMode="External"/><Relationship Id="rId18" Type="http://schemas.openxmlformats.org/officeDocument/2006/relationships/hyperlink" Target="https://podminky.urs.cz/item/CS_URS_2025_01/460131113" TargetMode="External"/><Relationship Id="rId26" Type="http://schemas.openxmlformats.org/officeDocument/2006/relationships/hyperlink" Target="https://podminky.urs.cz/item/CS_URS_2025_01/460431162" TargetMode="External"/><Relationship Id="rId3" Type="http://schemas.openxmlformats.org/officeDocument/2006/relationships/hyperlink" Target="https://podminky.urs.cz/item/CS_URS_2025_01/210203901" TargetMode="External"/><Relationship Id="rId21" Type="http://schemas.openxmlformats.org/officeDocument/2006/relationships/hyperlink" Target="https://podminky.urs.cz/item/CS_URS_2025_01/460520172" TargetMode="External"/><Relationship Id="rId7" Type="http://schemas.openxmlformats.org/officeDocument/2006/relationships/hyperlink" Target="https://podminky.urs.cz/item/CS_URS_2025_01/210220301" TargetMode="External"/><Relationship Id="rId12" Type="http://schemas.openxmlformats.org/officeDocument/2006/relationships/hyperlink" Target="https://podminky.urs.cz/item/CS_URS_2025_01/210100096" TargetMode="External"/><Relationship Id="rId17" Type="http://schemas.openxmlformats.org/officeDocument/2006/relationships/hyperlink" Target="https://podminky.urs.cz/item/CS_URS_2025_01/460010023" TargetMode="External"/><Relationship Id="rId25" Type="http://schemas.openxmlformats.org/officeDocument/2006/relationships/hyperlink" Target="https://podminky.urs.cz/item/CS_URS_2025_01/460791213" TargetMode="External"/><Relationship Id="rId2" Type="http://schemas.openxmlformats.org/officeDocument/2006/relationships/hyperlink" Target="https://podminky.urs.cz/item/CS_URS_2025_01/210204103" TargetMode="External"/><Relationship Id="rId16" Type="http://schemas.openxmlformats.org/officeDocument/2006/relationships/hyperlink" Target="https://podminky.urs.cz/item/CS_URS_2025_01/741810001" TargetMode="External"/><Relationship Id="rId20" Type="http://schemas.openxmlformats.org/officeDocument/2006/relationships/hyperlink" Target="https://podminky.urs.cz/item/CS_URS_2025_01/871361101" TargetMode="External"/><Relationship Id="rId29" Type="http://schemas.openxmlformats.org/officeDocument/2006/relationships/hyperlink" Target="https://podminky.urs.cz/item/CS_URS_2025_01/460341121" TargetMode="External"/><Relationship Id="rId1" Type="http://schemas.openxmlformats.org/officeDocument/2006/relationships/hyperlink" Target="https://podminky.urs.cz/item/CS_URS_2025_01/210204011" TargetMode="External"/><Relationship Id="rId6" Type="http://schemas.openxmlformats.org/officeDocument/2006/relationships/hyperlink" Target="https://podminky.urs.cz/item/CS_URS_2025_01/741410041" TargetMode="External"/><Relationship Id="rId11" Type="http://schemas.openxmlformats.org/officeDocument/2006/relationships/hyperlink" Target="https://podminky.urs.cz/item/CS_URS_2025_01/210220302" TargetMode="External"/><Relationship Id="rId24" Type="http://schemas.openxmlformats.org/officeDocument/2006/relationships/hyperlink" Target="https://podminky.urs.cz/item/CS_URS_2025_01/460661111" TargetMode="External"/><Relationship Id="rId5" Type="http://schemas.openxmlformats.org/officeDocument/2006/relationships/hyperlink" Target="https://podminky.urs.cz/item/CS_URS_2025_01/741122142" TargetMode="External"/><Relationship Id="rId15" Type="http://schemas.openxmlformats.org/officeDocument/2006/relationships/hyperlink" Target="https://podminky.urs.cz/item/CS_URS_2025_01/011464000" TargetMode="External"/><Relationship Id="rId23" Type="http://schemas.openxmlformats.org/officeDocument/2006/relationships/hyperlink" Target="https://podminky.urs.cz/item/CS_URS_2025_01/460161152" TargetMode="External"/><Relationship Id="rId28" Type="http://schemas.openxmlformats.org/officeDocument/2006/relationships/hyperlink" Target="https://podminky.urs.cz/item/CS_URS_2025_01/460341113" TargetMode="External"/><Relationship Id="rId10" Type="http://schemas.openxmlformats.org/officeDocument/2006/relationships/hyperlink" Target="https://podminky.urs.cz/item/CS_URS_2025_01/210220020" TargetMode="External"/><Relationship Id="rId19" Type="http://schemas.openxmlformats.org/officeDocument/2006/relationships/hyperlink" Target="https://podminky.urs.cz/item/CS_URS_2025_01/460080013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https://podminky.urs.cz/item/CS_URS_2025_01/210204201" TargetMode="External"/><Relationship Id="rId9" Type="http://schemas.openxmlformats.org/officeDocument/2006/relationships/hyperlink" Target="https://podminky.urs.cz/item/CS_URS_2025_01/210100252" TargetMode="External"/><Relationship Id="rId14" Type="http://schemas.openxmlformats.org/officeDocument/2006/relationships/hyperlink" Target="https://podminky.urs.cz/item/CS_URS_2025_01/945421110" TargetMode="External"/><Relationship Id="rId22" Type="http://schemas.openxmlformats.org/officeDocument/2006/relationships/hyperlink" Target="https://podminky.urs.cz/item/CS_URS_2025_01/460671124" TargetMode="External"/><Relationship Id="rId27" Type="http://schemas.openxmlformats.org/officeDocument/2006/relationships/hyperlink" Target="https://podminky.urs.cz/item/CS_URS_2025_01/460581121" TargetMode="External"/><Relationship Id="rId30" Type="http://schemas.openxmlformats.org/officeDocument/2006/relationships/hyperlink" Target="https://podminky.urs.cz/item/CS_URS_2025_01/46036112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P5" s="22"/>
      <c r="AQ5" s="22"/>
      <c r="AR5" s="20"/>
      <c r="BE5" s="241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2"/>
      <c r="AQ6" s="22"/>
      <c r="AR6" s="20"/>
      <c r="BE6" s="24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242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242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2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242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242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2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242"/>
      <c r="BS13" s="17" t="s">
        <v>6</v>
      </c>
    </row>
    <row r="14" spans="1:74" ht="12.75">
      <c r="B14" s="21"/>
      <c r="C14" s="22"/>
      <c r="D14" s="22"/>
      <c r="E14" s="247" t="s">
        <v>32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242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2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242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242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2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242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242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2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2"/>
    </row>
    <row r="23" spans="1:71" s="1" customFormat="1" ht="47.25" customHeight="1">
      <c r="B23" s="21"/>
      <c r="C23" s="22"/>
      <c r="D23" s="22"/>
      <c r="E23" s="249" t="s">
        <v>41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22"/>
      <c r="AP23" s="22"/>
      <c r="AQ23" s="22"/>
      <c r="AR23" s="20"/>
      <c r="BE23" s="242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2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2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0">
        <f>ROUND(AG54,2)</f>
        <v>0</v>
      </c>
      <c r="AL26" s="251"/>
      <c r="AM26" s="251"/>
      <c r="AN26" s="251"/>
      <c r="AO26" s="251"/>
      <c r="AP26" s="36"/>
      <c r="AQ26" s="36"/>
      <c r="AR26" s="39"/>
      <c r="BE26" s="242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2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2" t="s">
        <v>43</v>
      </c>
      <c r="M28" s="252"/>
      <c r="N28" s="252"/>
      <c r="O28" s="252"/>
      <c r="P28" s="252"/>
      <c r="Q28" s="36"/>
      <c r="R28" s="36"/>
      <c r="S28" s="36"/>
      <c r="T28" s="36"/>
      <c r="U28" s="36"/>
      <c r="V28" s="36"/>
      <c r="W28" s="252" t="s">
        <v>44</v>
      </c>
      <c r="X28" s="252"/>
      <c r="Y28" s="252"/>
      <c r="Z28" s="252"/>
      <c r="AA28" s="252"/>
      <c r="AB28" s="252"/>
      <c r="AC28" s="252"/>
      <c r="AD28" s="252"/>
      <c r="AE28" s="252"/>
      <c r="AF28" s="36"/>
      <c r="AG28" s="36"/>
      <c r="AH28" s="36"/>
      <c r="AI28" s="36"/>
      <c r="AJ28" s="36"/>
      <c r="AK28" s="252" t="s">
        <v>45</v>
      </c>
      <c r="AL28" s="252"/>
      <c r="AM28" s="252"/>
      <c r="AN28" s="252"/>
      <c r="AO28" s="252"/>
      <c r="AP28" s="36"/>
      <c r="AQ28" s="36"/>
      <c r="AR28" s="39"/>
      <c r="BE28" s="242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255">
        <v>0.21</v>
      </c>
      <c r="M29" s="254"/>
      <c r="N29" s="254"/>
      <c r="O29" s="254"/>
      <c r="P29" s="254"/>
      <c r="Q29" s="41"/>
      <c r="R29" s="41"/>
      <c r="S29" s="41"/>
      <c r="T29" s="41"/>
      <c r="U29" s="41"/>
      <c r="V29" s="41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41"/>
      <c r="AG29" s="41"/>
      <c r="AH29" s="41"/>
      <c r="AI29" s="41"/>
      <c r="AJ29" s="41"/>
      <c r="AK29" s="253">
        <f>ROUND(AV54, 2)</f>
        <v>0</v>
      </c>
      <c r="AL29" s="254"/>
      <c r="AM29" s="254"/>
      <c r="AN29" s="254"/>
      <c r="AO29" s="254"/>
      <c r="AP29" s="41"/>
      <c r="AQ29" s="41"/>
      <c r="AR29" s="42"/>
      <c r="BE29" s="243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255">
        <v>0.12</v>
      </c>
      <c r="M30" s="254"/>
      <c r="N30" s="254"/>
      <c r="O30" s="254"/>
      <c r="P30" s="254"/>
      <c r="Q30" s="41"/>
      <c r="R30" s="41"/>
      <c r="S30" s="41"/>
      <c r="T30" s="41"/>
      <c r="U30" s="41"/>
      <c r="V30" s="41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41"/>
      <c r="AG30" s="41"/>
      <c r="AH30" s="41"/>
      <c r="AI30" s="41"/>
      <c r="AJ30" s="41"/>
      <c r="AK30" s="253">
        <f>ROUND(AW54, 2)</f>
        <v>0</v>
      </c>
      <c r="AL30" s="254"/>
      <c r="AM30" s="254"/>
      <c r="AN30" s="254"/>
      <c r="AO30" s="254"/>
      <c r="AP30" s="41"/>
      <c r="AQ30" s="41"/>
      <c r="AR30" s="42"/>
      <c r="BE30" s="243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255">
        <v>0.21</v>
      </c>
      <c r="M31" s="254"/>
      <c r="N31" s="254"/>
      <c r="O31" s="254"/>
      <c r="P31" s="254"/>
      <c r="Q31" s="41"/>
      <c r="R31" s="41"/>
      <c r="S31" s="41"/>
      <c r="T31" s="41"/>
      <c r="U31" s="41"/>
      <c r="V31" s="41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41"/>
      <c r="AG31" s="41"/>
      <c r="AH31" s="41"/>
      <c r="AI31" s="41"/>
      <c r="AJ31" s="41"/>
      <c r="AK31" s="253">
        <v>0</v>
      </c>
      <c r="AL31" s="254"/>
      <c r="AM31" s="254"/>
      <c r="AN31" s="254"/>
      <c r="AO31" s="254"/>
      <c r="AP31" s="41"/>
      <c r="AQ31" s="41"/>
      <c r="AR31" s="42"/>
      <c r="BE31" s="243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255">
        <v>0.12</v>
      </c>
      <c r="M32" s="254"/>
      <c r="N32" s="254"/>
      <c r="O32" s="254"/>
      <c r="P32" s="254"/>
      <c r="Q32" s="41"/>
      <c r="R32" s="41"/>
      <c r="S32" s="41"/>
      <c r="T32" s="41"/>
      <c r="U32" s="41"/>
      <c r="V32" s="41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1"/>
      <c r="AG32" s="41"/>
      <c r="AH32" s="41"/>
      <c r="AI32" s="41"/>
      <c r="AJ32" s="41"/>
      <c r="AK32" s="253">
        <v>0</v>
      </c>
      <c r="AL32" s="254"/>
      <c r="AM32" s="254"/>
      <c r="AN32" s="254"/>
      <c r="AO32" s="254"/>
      <c r="AP32" s="41"/>
      <c r="AQ32" s="41"/>
      <c r="AR32" s="42"/>
      <c r="BE32" s="243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255">
        <v>0</v>
      </c>
      <c r="M33" s="254"/>
      <c r="N33" s="254"/>
      <c r="O33" s="254"/>
      <c r="P33" s="254"/>
      <c r="Q33" s="41"/>
      <c r="R33" s="41"/>
      <c r="S33" s="41"/>
      <c r="T33" s="41"/>
      <c r="U33" s="41"/>
      <c r="V33" s="41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1"/>
      <c r="AG33" s="41"/>
      <c r="AH33" s="41"/>
      <c r="AI33" s="41"/>
      <c r="AJ33" s="41"/>
      <c r="AK33" s="253">
        <v>0</v>
      </c>
      <c r="AL33" s="254"/>
      <c r="AM33" s="254"/>
      <c r="AN33" s="254"/>
      <c r="AO33" s="254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256" t="s">
        <v>54</v>
      </c>
      <c r="Y35" s="257"/>
      <c r="Z35" s="257"/>
      <c r="AA35" s="257"/>
      <c r="AB35" s="257"/>
      <c r="AC35" s="45"/>
      <c r="AD35" s="45"/>
      <c r="AE35" s="45"/>
      <c r="AF35" s="45"/>
      <c r="AG35" s="45"/>
      <c r="AH35" s="45"/>
      <c r="AI35" s="45"/>
      <c r="AJ35" s="45"/>
      <c r="AK35" s="258">
        <f>SUM(AK26:AK33)</f>
        <v>0</v>
      </c>
      <c r="AL35" s="257"/>
      <c r="AM35" s="257"/>
      <c r="AN35" s="257"/>
      <c r="AO35" s="259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05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Nový přechod pro chodce v ul. Fráni Šrámka, před ul. Antonína Sochora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262" t="str">
        <f>IF(AN8= "","",AN8)</f>
        <v>18. 3. 2025</v>
      </c>
      <c r="AN47" s="262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STATUTÁRNÍ MĚSTO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63" t="str">
        <f>IF(E17="","",E17)</f>
        <v>PROJEKTY CHLADNÝ s.r.o.</v>
      </c>
      <c r="AN49" s="264"/>
      <c r="AO49" s="264"/>
      <c r="AP49" s="264"/>
      <c r="AQ49" s="36"/>
      <c r="AR49" s="39"/>
      <c r="AS49" s="265" t="s">
        <v>56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263" t="str">
        <f>IF(E20="","",E20)</f>
        <v>Ladislav Marek</v>
      </c>
      <c r="AN50" s="264"/>
      <c r="AO50" s="264"/>
      <c r="AP50" s="264"/>
      <c r="AQ50" s="36"/>
      <c r="AR50" s="39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71" t="s">
        <v>57</v>
      </c>
      <c r="D52" s="272"/>
      <c r="E52" s="272"/>
      <c r="F52" s="272"/>
      <c r="G52" s="272"/>
      <c r="H52" s="66"/>
      <c r="I52" s="273" t="s">
        <v>58</v>
      </c>
      <c r="J52" s="272"/>
      <c r="K52" s="272"/>
      <c r="L52" s="272"/>
      <c r="M52" s="272"/>
      <c r="N52" s="272"/>
      <c r="O52" s="272"/>
      <c r="P52" s="272"/>
      <c r="Q52" s="272"/>
      <c r="R52" s="272"/>
      <c r="S52" s="272"/>
      <c r="T52" s="272"/>
      <c r="U52" s="272"/>
      <c r="V52" s="272"/>
      <c r="W52" s="272"/>
      <c r="X52" s="272"/>
      <c r="Y52" s="272"/>
      <c r="Z52" s="272"/>
      <c r="AA52" s="272"/>
      <c r="AB52" s="272"/>
      <c r="AC52" s="272"/>
      <c r="AD52" s="272"/>
      <c r="AE52" s="272"/>
      <c r="AF52" s="272"/>
      <c r="AG52" s="274" t="s">
        <v>59</v>
      </c>
      <c r="AH52" s="272"/>
      <c r="AI52" s="272"/>
      <c r="AJ52" s="272"/>
      <c r="AK52" s="272"/>
      <c r="AL52" s="272"/>
      <c r="AM52" s="272"/>
      <c r="AN52" s="273" t="s">
        <v>60</v>
      </c>
      <c r="AO52" s="272"/>
      <c r="AP52" s="272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78">
        <f>ROUND(SUM(AG55:AG57),2)</f>
        <v>0</v>
      </c>
      <c r="AH54" s="278"/>
      <c r="AI54" s="278"/>
      <c r="AJ54" s="278"/>
      <c r="AK54" s="278"/>
      <c r="AL54" s="278"/>
      <c r="AM54" s="278"/>
      <c r="AN54" s="279">
        <f>SUM(AG54,AT54)</f>
        <v>0</v>
      </c>
      <c r="AO54" s="279"/>
      <c r="AP54" s="279"/>
      <c r="AQ54" s="78" t="s">
        <v>19</v>
      </c>
      <c r="AR54" s="79"/>
      <c r="AS54" s="80">
        <f>ROUND(SUM(AS55:AS57),2)</f>
        <v>0</v>
      </c>
      <c r="AT54" s="81">
        <f>ROUND(SUM(AV54:AW54),2)</f>
        <v>0</v>
      </c>
      <c r="AU54" s="82" t="e">
        <f>ROUND(SUM(AU55:AU57),5)</f>
        <v>#REF!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16.5" customHeight="1">
      <c r="A55" s="86" t="s">
        <v>80</v>
      </c>
      <c r="B55" s="87"/>
      <c r="C55" s="88"/>
      <c r="D55" s="277" t="s">
        <v>81</v>
      </c>
      <c r="E55" s="277"/>
      <c r="F55" s="277"/>
      <c r="G55" s="277"/>
      <c r="H55" s="277"/>
      <c r="I55" s="89"/>
      <c r="J55" s="277" t="s">
        <v>82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5">
        <f>'SO 01 - Přechod pro chodce'!J30</f>
        <v>0</v>
      </c>
      <c r="AH55" s="276"/>
      <c r="AI55" s="276"/>
      <c r="AJ55" s="276"/>
      <c r="AK55" s="276"/>
      <c r="AL55" s="276"/>
      <c r="AM55" s="276"/>
      <c r="AN55" s="275">
        <f>SUM(AG55,AT55)</f>
        <v>0</v>
      </c>
      <c r="AO55" s="276"/>
      <c r="AP55" s="276"/>
      <c r="AQ55" s="90" t="s">
        <v>83</v>
      </c>
      <c r="AR55" s="91"/>
      <c r="AS55" s="92">
        <v>0</v>
      </c>
      <c r="AT55" s="93">
        <f>ROUND(SUM(AV55:AW55),2)</f>
        <v>0</v>
      </c>
      <c r="AU55" s="94">
        <f>'SO 01 - Přechod pro chodce'!P85</f>
        <v>0</v>
      </c>
      <c r="AV55" s="93">
        <f>'SO 01 - Přechod pro chodce'!J33</f>
        <v>0</v>
      </c>
      <c r="AW55" s="93">
        <f>'SO 01 - Přechod pro chodce'!J34</f>
        <v>0</v>
      </c>
      <c r="AX55" s="93">
        <f>'SO 01 - Přechod pro chodce'!J35</f>
        <v>0</v>
      </c>
      <c r="AY55" s="93">
        <f>'SO 01 - Přechod pro chodce'!J36</f>
        <v>0</v>
      </c>
      <c r="AZ55" s="93">
        <f>'SO 01 - Přechod pro chodce'!F33</f>
        <v>0</v>
      </c>
      <c r="BA55" s="93">
        <f>'SO 01 - Přechod pro chodce'!F34</f>
        <v>0</v>
      </c>
      <c r="BB55" s="93">
        <f>'SO 01 - Přechod pro chodce'!F35</f>
        <v>0</v>
      </c>
      <c r="BC55" s="93">
        <f>'SO 01 - Přechod pro chodce'!F36</f>
        <v>0</v>
      </c>
      <c r="BD55" s="95">
        <f>'SO 01 - Přechod pro chodce'!F37</f>
        <v>0</v>
      </c>
      <c r="BT55" s="96" t="s">
        <v>84</v>
      </c>
      <c r="BV55" s="96" t="s">
        <v>78</v>
      </c>
      <c r="BW55" s="96" t="s">
        <v>85</v>
      </c>
      <c r="BX55" s="96" t="s">
        <v>5</v>
      </c>
      <c r="CL55" s="96" t="s">
        <v>19</v>
      </c>
      <c r="CM55" s="96" t="s">
        <v>86</v>
      </c>
    </row>
    <row r="56" spans="1:91" s="7" customFormat="1" ht="16.5" customHeight="1">
      <c r="A56" s="86" t="s">
        <v>80</v>
      </c>
      <c r="B56" s="87"/>
      <c r="C56" s="88"/>
      <c r="D56" s="277" t="s">
        <v>87</v>
      </c>
      <c r="E56" s="277"/>
      <c r="F56" s="277"/>
      <c r="G56" s="277"/>
      <c r="H56" s="277"/>
      <c r="I56" s="89"/>
      <c r="J56" s="277" t="s">
        <v>88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5">
        <f>'SO 02 - Osvětlení přechodu'!J30</f>
        <v>0</v>
      </c>
      <c r="AH56" s="276"/>
      <c r="AI56" s="276"/>
      <c r="AJ56" s="276"/>
      <c r="AK56" s="276"/>
      <c r="AL56" s="276"/>
      <c r="AM56" s="276"/>
      <c r="AN56" s="275">
        <f>SUM(AG56,AT56)</f>
        <v>0</v>
      </c>
      <c r="AO56" s="276"/>
      <c r="AP56" s="276"/>
      <c r="AQ56" s="90" t="s">
        <v>83</v>
      </c>
      <c r="AR56" s="91"/>
      <c r="AS56" s="92">
        <v>0</v>
      </c>
      <c r="AT56" s="93">
        <f>ROUND(SUM(AV56:AW56),2)</f>
        <v>0</v>
      </c>
      <c r="AU56" s="94">
        <f>'SO 02 - Osvětlení přechodu'!P81</f>
        <v>0</v>
      </c>
      <c r="AV56" s="93">
        <f>'SO 02 - Osvětlení přechodu'!J33</f>
        <v>0</v>
      </c>
      <c r="AW56" s="93">
        <f>'SO 02 - Osvětlení přechodu'!J34</f>
        <v>0</v>
      </c>
      <c r="AX56" s="93">
        <f>'SO 02 - Osvětlení přechodu'!J35</f>
        <v>0</v>
      </c>
      <c r="AY56" s="93">
        <f>'SO 02 - Osvětlení přechodu'!J36</f>
        <v>0</v>
      </c>
      <c r="AZ56" s="93">
        <f>'SO 02 - Osvětlení přechodu'!F33</f>
        <v>0</v>
      </c>
      <c r="BA56" s="93">
        <f>'SO 02 - Osvětlení přechodu'!F34</f>
        <v>0</v>
      </c>
      <c r="BB56" s="93">
        <f>'SO 02 - Osvětlení přechodu'!F35</f>
        <v>0</v>
      </c>
      <c r="BC56" s="93">
        <f>'SO 02 - Osvětlení přechodu'!F36</f>
        <v>0</v>
      </c>
      <c r="BD56" s="95">
        <f>'SO 02 - Osvětlení přechodu'!F37</f>
        <v>0</v>
      </c>
      <c r="BT56" s="96" t="s">
        <v>84</v>
      </c>
      <c r="BV56" s="96" t="s">
        <v>78</v>
      </c>
      <c r="BW56" s="96" t="s">
        <v>89</v>
      </c>
      <c r="BX56" s="96" t="s">
        <v>5</v>
      </c>
      <c r="CL56" s="96" t="s">
        <v>19</v>
      </c>
      <c r="CM56" s="96" t="s">
        <v>86</v>
      </c>
    </row>
    <row r="57" spans="1:91" s="7" customFormat="1" ht="16.5" customHeight="1">
      <c r="A57" s="86" t="s">
        <v>80</v>
      </c>
      <c r="B57" s="87"/>
      <c r="C57" s="88"/>
      <c r="D57" s="277" t="s">
        <v>90</v>
      </c>
      <c r="E57" s="277"/>
      <c r="F57" s="277"/>
      <c r="G57" s="277"/>
      <c r="H57" s="277"/>
      <c r="I57" s="89"/>
      <c r="J57" s="277" t="s">
        <v>91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5">
        <f>'VON - Vedlejší a ostatní ...'!J30</f>
        <v>0</v>
      </c>
      <c r="AH57" s="276"/>
      <c r="AI57" s="276"/>
      <c r="AJ57" s="276"/>
      <c r="AK57" s="276"/>
      <c r="AL57" s="276"/>
      <c r="AM57" s="276"/>
      <c r="AN57" s="275">
        <f>SUM(AG57,AT57)</f>
        <v>0</v>
      </c>
      <c r="AO57" s="276"/>
      <c r="AP57" s="276"/>
      <c r="AQ57" s="90" t="s">
        <v>83</v>
      </c>
      <c r="AR57" s="91"/>
      <c r="AS57" s="97">
        <v>0</v>
      </c>
      <c r="AT57" s="98">
        <f>ROUND(SUM(AV57:AW57),2)</f>
        <v>0</v>
      </c>
      <c r="AU57" s="99" t="e">
        <f>'VON - Vedlejší a ostatní ...'!P83</f>
        <v>#REF!</v>
      </c>
      <c r="AV57" s="98">
        <f>'VON - Vedlejší a ostatní ...'!J33</f>
        <v>0</v>
      </c>
      <c r="AW57" s="98">
        <f>'VON - Vedlejší a ostatní ...'!J34</f>
        <v>0</v>
      </c>
      <c r="AX57" s="98">
        <f>'VON - Vedlejší a ostatní ...'!J35</f>
        <v>0</v>
      </c>
      <c r="AY57" s="98">
        <f>'VON - Vedlejší a ostatní ...'!J36</f>
        <v>0</v>
      </c>
      <c r="AZ57" s="98">
        <f>'VON - Vedlejší a ostatní ...'!F33</f>
        <v>0</v>
      </c>
      <c r="BA57" s="98">
        <f>'VON - Vedlejší a ostatní ...'!F34</f>
        <v>0</v>
      </c>
      <c r="BB57" s="98">
        <f>'VON - Vedlejší a ostatní ...'!F35</f>
        <v>0</v>
      </c>
      <c r="BC57" s="98">
        <f>'VON - Vedlejší a ostatní ...'!F36</f>
        <v>0</v>
      </c>
      <c r="BD57" s="100">
        <f>'VON - Vedlejší a ostatní ...'!F37</f>
        <v>0</v>
      </c>
      <c r="BT57" s="96" t="s">
        <v>84</v>
      </c>
      <c r="BV57" s="96" t="s">
        <v>78</v>
      </c>
      <c r="BW57" s="96" t="s">
        <v>92</v>
      </c>
      <c r="BX57" s="96" t="s">
        <v>5</v>
      </c>
      <c r="CL57" s="96" t="s">
        <v>19</v>
      </c>
      <c r="CM57" s="96" t="s">
        <v>86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5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gLll+Lkn5iHzBNR9kvM1z2efe67b9KAqU9VrjTr+yJflPj/1TWTZEacRJZigq3oL3LYEoEy9jHiPp6N98Tp91A==" saltValue="dldTCjiRoykQ+jl6luD/xQ0a6vM41LtuLf0zyI0RqtpA3OmdwCKUozNpSHMwwkV45EZuCg1qQw+Zomt8ns8c+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Přechod pro chodce'!C2" display="/" xr:uid="{00000000-0004-0000-0000-000000000000}"/>
    <hyperlink ref="A56" location="'SO 02 - Osvětlení přechodu'!C2" display="/" xr:uid="{00000000-0004-0000-0000-000001000000}"/>
    <hyperlink ref="A57" location="'VON - Vedlejší a ostatní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85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 Fráni Šrámka, před ul. Antonína Sochora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95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ROUND(J85,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ROUND((SUM(BE85:BE225)),  2)</f>
        <v>0</v>
      </c>
      <c r="G33" s="34"/>
      <c r="H33" s="34"/>
      <c r="I33" s="118">
        <v>0.21</v>
      </c>
      <c r="J33" s="117">
        <f>ROUND(((SUM(BE85:BE225))*I33),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ROUND((SUM(BF85:BF225)),  2)</f>
        <v>0</v>
      </c>
      <c r="G34" s="34"/>
      <c r="H34" s="34"/>
      <c r="I34" s="118">
        <v>0.12</v>
      </c>
      <c r="J34" s="117">
        <f>ROUND(((SUM(BF85:BF225))*I34),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ROUND((SUM(BG85:BG225)),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ROUND((SUM(BH85:BH225)),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ROUND((SUM(BI85:BI225)),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 Fráni Šrámka, před ul. Antonína Sochora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01 - Přechod pro chodce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J85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100</v>
      </c>
      <c r="E60" s="137"/>
      <c r="F60" s="137"/>
      <c r="G60" s="137"/>
      <c r="H60" s="137"/>
      <c r="I60" s="137"/>
      <c r="J60" s="138">
        <f>J86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101</v>
      </c>
      <c r="E61" s="143"/>
      <c r="F61" s="143"/>
      <c r="G61" s="143"/>
      <c r="H61" s="143"/>
      <c r="I61" s="143"/>
      <c r="J61" s="144">
        <f>J87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102</v>
      </c>
      <c r="E62" s="143"/>
      <c r="F62" s="143"/>
      <c r="G62" s="143"/>
      <c r="H62" s="143"/>
      <c r="I62" s="143"/>
      <c r="J62" s="144">
        <f>J128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103</v>
      </c>
      <c r="E63" s="143"/>
      <c r="F63" s="143"/>
      <c r="G63" s="143"/>
      <c r="H63" s="143"/>
      <c r="I63" s="143"/>
      <c r="J63" s="144">
        <f>J174</f>
        <v>0</v>
      </c>
      <c r="K63" s="141"/>
      <c r="L63" s="145"/>
    </row>
    <row r="64" spans="1:47" s="10" customFormat="1" ht="19.899999999999999" customHeight="1">
      <c r="B64" s="140"/>
      <c r="C64" s="141"/>
      <c r="D64" s="142" t="s">
        <v>104</v>
      </c>
      <c r="E64" s="143"/>
      <c r="F64" s="143"/>
      <c r="G64" s="143"/>
      <c r="H64" s="143"/>
      <c r="I64" s="143"/>
      <c r="J64" s="144">
        <f>J206</f>
        <v>0</v>
      </c>
      <c r="K64" s="141"/>
      <c r="L64" s="145"/>
    </row>
    <row r="65" spans="1:31" s="10" customFormat="1" ht="19.899999999999999" customHeight="1">
      <c r="B65" s="140"/>
      <c r="C65" s="141"/>
      <c r="D65" s="142" t="s">
        <v>105</v>
      </c>
      <c r="E65" s="143"/>
      <c r="F65" s="143"/>
      <c r="G65" s="143"/>
      <c r="H65" s="143"/>
      <c r="I65" s="143"/>
      <c r="J65" s="144">
        <f>J223</f>
        <v>0</v>
      </c>
      <c r="K65" s="141"/>
      <c r="L65" s="145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7"/>
      <c r="C67" s="48"/>
      <c r="D67" s="48"/>
      <c r="E67" s="48"/>
      <c r="F67" s="48"/>
      <c r="G67" s="48"/>
      <c r="H67" s="48"/>
      <c r="I67" s="48"/>
      <c r="J67" s="48"/>
      <c r="K67" s="48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88" t="str">
        <f>E7</f>
        <v>Nový přechod pro chodce v ul. Fráni Šrámka, před ul. Antonína Sochora</v>
      </c>
      <c r="F75" s="289"/>
      <c r="G75" s="289"/>
      <c r="H75" s="289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94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60" t="str">
        <f>E9</f>
        <v>SO 01 - Přechod pro chodce</v>
      </c>
      <c r="F77" s="290"/>
      <c r="G77" s="290"/>
      <c r="H77" s="29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21</v>
      </c>
      <c r="D79" s="36"/>
      <c r="E79" s="36"/>
      <c r="F79" s="27" t="str">
        <f>F12</f>
        <v xml:space="preserve"> </v>
      </c>
      <c r="G79" s="36"/>
      <c r="H79" s="36"/>
      <c r="I79" s="29" t="s">
        <v>23</v>
      </c>
      <c r="J79" s="59" t="str">
        <f>IF(J12="","",J12)</f>
        <v>18. 3. 2025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25.7" customHeight="1">
      <c r="A81" s="34"/>
      <c r="B81" s="35"/>
      <c r="C81" s="29" t="s">
        <v>25</v>
      </c>
      <c r="D81" s="36"/>
      <c r="E81" s="36"/>
      <c r="F81" s="27" t="str">
        <f>E15</f>
        <v>STATUTÁRNÍ MĚSTO TEPLICE</v>
      </c>
      <c r="G81" s="36"/>
      <c r="H81" s="36"/>
      <c r="I81" s="29" t="s">
        <v>33</v>
      </c>
      <c r="J81" s="32" t="str">
        <f>E21</f>
        <v>PROJEKTY CHLADNÝ s.r.o.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29" t="s">
        <v>38</v>
      </c>
      <c r="J82" s="32" t="str">
        <f>E24</f>
        <v>Ladislav Marek</v>
      </c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46"/>
      <c r="B84" s="147"/>
      <c r="C84" s="148" t="s">
        <v>107</v>
      </c>
      <c r="D84" s="149" t="s">
        <v>61</v>
      </c>
      <c r="E84" s="149" t="s">
        <v>57</v>
      </c>
      <c r="F84" s="149" t="s">
        <v>58</v>
      </c>
      <c r="G84" s="149" t="s">
        <v>108</v>
      </c>
      <c r="H84" s="149" t="s">
        <v>109</v>
      </c>
      <c r="I84" s="149" t="s">
        <v>110</v>
      </c>
      <c r="J84" s="149" t="s">
        <v>98</v>
      </c>
      <c r="K84" s="150" t="s">
        <v>111</v>
      </c>
      <c r="L84" s="151"/>
      <c r="M84" s="68" t="s">
        <v>19</v>
      </c>
      <c r="N84" s="69" t="s">
        <v>46</v>
      </c>
      <c r="O84" s="69" t="s">
        <v>112</v>
      </c>
      <c r="P84" s="69" t="s">
        <v>113</v>
      </c>
      <c r="Q84" s="69" t="s">
        <v>114</v>
      </c>
      <c r="R84" s="69" t="s">
        <v>115</v>
      </c>
      <c r="S84" s="69" t="s">
        <v>116</v>
      </c>
      <c r="T84" s="70" t="s">
        <v>117</v>
      </c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</row>
    <row r="85" spans="1:65" s="2" customFormat="1" ht="22.9" customHeight="1">
      <c r="A85" s="34"/>
      <c r="B85" s="35"/>
      <c r="C85" s="75" t="s">
        <v>118</v>
      </c>
      <c r="D85" s="36"/>
      <c r="E85" s="36"/>
      <c r="F85" s="36"/>
      <c r="G85" s="36"/>
      <c r="H85" s="36"/>
      <c r="I85" s="36"/>
      <c r="J85" s="152">
        <f>BK85</f>
        <v>0</v>
      </c>
      <c r="K85" s="36"/>
      <c r="L85" s="39"/>
      <c r="M85" s="71"/>
      <c r="N85" s="153"/>
      <c r="O85" s="72"/>
      <c r="P85" s="154">
        <f>P86</f>
        <v>0</v>
      </c>
      <c r="Q85" s="72"/>
      <c r="R85" s="154">
        <f>R86</f>
        <v>19.706709600000003</v>
      </c>
      <c r="S85" s="72"/>
      <c r="T85" s="155">
        <f>T86</f>
        <v>28.294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99</v>
      </c>
      <c r="BK85" s="156">
        <f>BK86</f>
        <v>0</v>
      </c>
    </row>
    <row r="86" spans="1:65" s="12" customFormat="1" ht="25.9" customHeight="1">
      <c r="B86" s="157"/>
      <c r="C86" s="158"/>
      <c r="D86" s="159" t="s">
        <v>75</v>
      </c>
      <c r="E86" s="160" t="s">
        <v>119</v>
      </c>
      <c r="F86" s="160" t="s">
        <v>120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P87+P128+P174+P206+P223</f>
        <v>0</v>
      </c>
      <c r="Q86" s="165"/>
      <c r="R86" s="166">
        <f>R87+R128+R174+R206+R223</f>
        <v>19.706709600000003</v>
      </c>
      <c r="S86" s="165"/>
      <c r="T86" s="167">
        <f>T87+T128+T174+T206+T223</f>
        <v>28.294</v>
      </c>
      <c r="AR86" s="168" t="s">
        <v>84</v>
      </c>
      <c r="AT86" s="169" t="s">
        <v>75</v>
      </c>
      <c r="AU86" s="169" t="s">
        <v>76</v>
      </c>
      <c r="AY86" s="168" t="s">
        <v>121</v>
      </c>
      <c r="BK86" s="170">
        <f>BK87+BK128+BK174+BK206+BK223</f>
        <v>0</v>
      </c>
    </row>
    <row r="87" spans="1:65" s="12" customFormat="1" ht="22.9" customHeight="1">
      <c r="B87" s="157"/>
      <c r="C87" s="158"/>
      <c r="D87" s="159" t="s">
        <v>75</v>
      </c>
      <c r="E87" s="171" t="s">
        <v>84</v>
      </c>
      <c r="F87" s="171" t="s">
        <v>122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SUM(P88:P127)</f>
        <v>0</v>
      </c>
      <c r="Q87" s="165"/>
      <c r="R87" s="166">
        <f>SUM(R88:R127)</f>
        <v>8.7000000000000001E-4</v>
      </c>
      <c r="S87" s="165"/>
      <c r="T87" s="167">
        <f>SUM(T88:T127)</f>
        <v>28.294</v>
      </c>
      <c r="AR87" s="168" t="s">
        <v>84</v>
      </c>
      <c r="AT87" s="169" t="s">
        <v>75</v>
      </c>
      <c r="AU87" s="169" t="s">
        <v>84</v>
      </c>
      <c r="AY87" s="168" t="s">
        <v>121</v>
      </c>
      <c r="BK87" s="170">
        <f>SUM(BK88:BK127)</f>
        <v>0</v>
      </c>
    </row>
    <row r="88" spans="1:65" s="2" customFormat="1" ht="37.9" customHeight="1">
      <c r="A88" s="34"/>
      <c r="B88" s="35"/>
      <c r="C88" s="173" t="s">
        <v>84</v>
      </c>
      <c r="D88" s="173" t="s">
        <v>123</v>
      </c>
      <c r="E88" s="174" t="s">
        <v>124</v>
      </c>
      <c r="F88" s="175" t="s">
        <v>125</v>
      </c>
      <c r="G88" s="176" t="s">
        <v>126</v>
      </c>
      <c r="H88" s="177">
        <v>32</v>
      </c>
      <c r="I88" s="178"/>
      <c r="J88" s="179">
        <f>ROUND(I88*H88,2)</f>
        <v>0</v>
      </c>
      <c r="K88" s="175" t="s">
        <v>127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0.28999999999999998</v>
      </c>
      <c r="T88" s="183">
        <f>S88*H88</f>
        <v>9.2799999999999994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128</v>
      </c>
      <c r="AT88" s="184" t="s">
        <v>123</v>
      </c>
      <c r="AU88" s="184" t="s">
        <v>86</v>
      </c>
      <c r="AY88" s="17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128</v>
      </c>
      <c r="BM88" s="184" t="s">
        <v>129</v>
      </c>
    </row>
    <row r="89" spans="1:65" s="2" customFormat="1" ht="11.25">
      <c r="A89" s="34"/>
      <c r="B89" s="35"/>
      <c r="C89" s="36"/>
      <c r="D89" s="186" t="s">
        <v>130</v>
      </c>
      <c r="E89" s="36"/>
      <c r="F89" s="187" t="s">
        <v>131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130</v>
      </c>
      <c r="AU89" s="17" t="s">
        <v>86</v>
      </c>
    </row>
    <row r="90" spans="1:65" s="13" customFormat="1" ht="11.25">
      <c r="B90" s="191"/>
      <c r="C90" s="192"/>
      <c r="D90" s="193" t="s">
        <v>132</v>
      </c>
      <c r="E90" s="194" t="s">
        <v>19</v>
      </c>
      <c r="F90" s="195" t="s">
        <v>133</v>
      </c>
      <c r="G90" s="192"/>
      <c r="H90" s="194" t="s">
        <v>19</v>
      </c>
      <c r="I90" s="196"/>
      <c r="J90" s="192"/>
      <c r="K90" s="192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132</v>
      </c>
      <c r="AU90" s="201" t="s">
        <v>86</v>
      </c>
      <c r="AV90" s="13" t="s">
        <v>84</v>
      </c>
      <c r="AW90" s="13" t="s">
        <v>37</v>
      </c>
      <c r="AX90" s="13" t="s">
        <v>76</v>
      </c>
      <c r="AY90" s="201" t="s">
        <v>121</v>
      </c>
    </row>
    <row r="91" spans="1:65" s="14" customFormat="1" ht="11.25">
      <c r="B91" s="202"/>
      <c r="C91" s="203"/>
      <c r="D91" s="193" t="s">
        <v>132</v>
      </c>
      <c r="E91" s="204" t="s">
        <v>19</v>
      </c>
      <c r="F91" s="205" t="s">
        <v>134</v>
      </c>
      <c r="G91" s="203"/>
      <c r="H91" s="206">
        <v>4</v>
      </c>
      <c r="I91" s="207"/>
      <c r="J91" s="203"/>
      <c r="K91" s="203"/>
      <c r="L91" s="208"/>
      <c r="M91" s="209"/>
      <c r="N91" s="210"/>
      <c r="O91" s="210"/>
      <c r="P91" s="210"/>
      <c r="Q91" s="210"/>
      <c r="R91" s="210"/>
      <c r="S91" s="210"/>
      <c r="T91" s="211"/>
      <c r="AT91" s="212" t="s">
        <v>132</v>
      </c>
      <c r="AU91" s="212" t="s">
        <v>86</v>
      </c>
      <c r="AV91" s="14" t="s">
        <v>86</v>
      </c>
      <c r="AW91" s="14" t="s">
        <v>37</v>
      </c>
      <c r="AX91" s="14" t="s">
        <v>76</v>
      </c>
      <c r="AY91" s="212" t="s">
        <v>121</v>
      </c>
    </row>
    <row r="92" spans="1:65" s="13" customFormat="1" ht="11.25">
      <c r="B92" s="191"/>
      <c r="C92" s="192"/>
      <c r="D92" s="193" t="s">
        <v>132</v>
      </c>
      <c r="E92" s="194" t="s">
        <v>19</v>
      </c>
      <c r="F92" s="195" t="s">
        <v>135</v>
      </c>
      <c r="G92" s="192"/>
      <c r="H92" s="194" t="s">
        <v>19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132</v>
      </c>
      <c r="AU92" s="201" t="s">
        <v>86</v>
      </c>
      <c r="AV92" s="13" t="s">
        <v>84</v>
      </c>
      <c r="AW92" s="13" t="s">
        <v>37</v>
      </c>
      <c r="AX92" s="13" t="s">
        <v>76</v>
      </c>
      <c r="AY92" s="201" t="s">
        <v>121</v>
      </c>
    </row>
    <row r="93" spans="1:65" s="14" customFormat="1" ht="11.25">
      <c r="B93" s="202"/>
      <c r="C93" s="203"/>
      <c r="D93" s="193" t="s">
        <v>132</v>
      </c>
      <c r="E93" s="204" t="s">
        <v>19</v>
      </c>
      <c r="F93" s="205" t="s">
        <v>136</v>
      </c>
      <c r="G93" s="203"/>
      <c r="H93" s="206">
        <v>28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132</v>
      </c>
      <c r="AU93" s="212" t="s">
        <v>86</v>
      </c>
      <c r="AV93" s="14" t="s">
        <v>86</v>
      </c>
      <c r="AW93" s="14" t="s">
        <v>37</v>
      </c>
      <c r="AX93" s="14" t="s">
        <v>76</v>
      </c>
      <c r="AY93" s="212" t="s">
        <v>121</v>
      </c>
    </row>
    <row r="94" spans="1:65" s="15" customFormat="1" ht="11.25">
      <c r="B94" s="213"/>
      <c r="C94" s="214"/>
      <c r="D94" s="193" t="s">
        <v>132</v>
      </c>
      <c r="E94" s="215" t="s">
        <v>19</v>
      </c>
      <c r="F94" s="216" t="s">
        <v>137</v>
      </c>
      <c r="G94" s="214"/>
      <c r="H94" s="217">
        <v>32</v>
      </c>
      <c r="I94" s="218"/>
      <c r="J94" s="214"/>
      <c r="K94" s="214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132</v>
      </c>
      <c r="AU94" s="223" t="s">
        <v>86</v>
      </c>
      <c r="AV94" s="15" t="s">
        <v>128</v>
      </c>
      <c r="AW94" s="15" t="s">
        <v>37</v>
      </c>
      <c r="AX94" s="15" t="s">
        <v>84</v>
      </c>
      <c r="AY94" s="223" t="s">
        <v>121</v>
      </c>
    </row>
    <row r="95" spans="1:65" s="2" customFormat="1" ht="33" customHeight="1">
      <c r="A95" s="34"/>
      <c r="B95" s="35"/>
      <c r="C95" s="173" t="s">
        <v>86</v>
      </c>
      <c r="D95" s="173" t="s">
        <v>123</v>
      </c>
      <c r="E95" s="174" t="s">
        <v>138</v>
      </c>
      <c r="F95" s="175" t="s">
        <v>139</v>
      </c>
      <c r="G95" s="176" t="s">
        <v>126</v>
      </c>
      <c r="H95" s="177">
        <v>12</v>
      </c>
      <c r="I95" s="178"/>
      <c r="J95" s="179">
        <f>ROUND(I95*H95,2)</f>
        <v>0</v>
      </c>
      <c r="K95" s="175" t="s">
        <v>127</v>
      </c>
      <c r="L95" s="39"/>
      <c r="M95" s="180" t="s">
        <v>19</v>
      </c>
      <c r="N95" s="181" t="s">
        <v>47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0.22</v>
      </c>
      <c r="T95" s="183">
        <f>S95*H95</f>
        <v>2.64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128</v>
      </c>
      <c r="AT95" s="184" t="s">
        <v>123</v>
      </c>
      <c r="AU95" s="184" t="s">
        <v>86</v>
      </c>
      <c r="AY95" s="17" t="s">
        <v>121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128</v>
      </c>
      <c r="BM95" s="184" t="s">
        <v>140</v>
      </c>
    </row>
    <row r="96" spans="1:65" s="2" customFormat="1" ht="11.25">
      <c r="A96" s="34"/>
      <c r="B96" s="35"/>
      <c r="C96" s="36"/>
      <c r="D96" s="186" t="s">
        <v>130</v>
      </c>
      <c r="E96" s="36"/>
      <c r="F96" s="187" t="s">
        <v>141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130</v>
      </c>
      <c r="AU96" s="17" t="s">
        <v>86</v>
      </c>
    </row>
    <row r="97" spans="1:65" s="13" customFormat="1" ht="11.25">
      <c r="B97" s="191"/>
      <c r="C97" s="192"/>
      <c r="D97" s="193" t="s">
        <v>132</v>
      </c>
      <c r="E97" s="194" t="s">
        <v>19</v>
      </c>
      <c r="F97" s="195" t="s">
        <v>142</v>
      </c>
      <c r="G97" s="192"/>
      <c r="H97" s="194" t="s">
        <v>19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132</v>
      </c>
      <c r="AU97" s="201" t="s">
        <v>86</v>
      </c>
      <c r="AV97" s="13" t="s">
        <v>84</v>
      </c>
      <c r="AW97" s="13" t="s">
        <v>37</v>
      </c>
      <c r="AX97" s="13" t="s">
        <v>76</v>
      </c>
      <c r="AY97" s="201" t="s">
        <v>121</v>
      </c>
    </row>
    <row r="98" spans="1:65" s="13" customFormat="1" ht="11.25">
      <c r="B98" s="191"/>
      <c r="C98" s="192"/>
      <c r="D98" s="193" t="s">
        <v>132</v>
      </c>
      <c r="E98" s="194" t="s">
        <v>19</v>
      </c>
      <c r="F98" s="195" t="s">
        <v>143</v>
      </c>
      <c r="G98" s="192"/>
      <c r="H98" s="194" t="s">
        <v>19</v>
      </c>
      <c r="I98" s="196"/>
      <c r="J98" s="192"/>
      <c r="K98" s="192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132</v>
      </c>
      <c r="AU98" s="201" t="s">
        <v>86</v>
      </c>
      <c r="AV98" s="13" t="s">
        <v>84</v>
      </c>
      <c r="AW98" s="13" t="s">
        <v>37</v>
      </c>
      <c r="AX98" s="13" t="s">
        <v>76</v>
      </c>
      <c r="AY98" s="201" t="s">
        <v>121</v>
      </c>
    </row>
    <row r="99" spans="1:65" s="14" customFormat="1" ht="11.25">
      <c r="B99" s="202"/>
      <c r="C99" s="203"/>
      <c r="D99" s="193" t="s">
        <v>132</v>
      </c>
      <c r="E99" s="204" t="s">
        <v>19</v>
      </c>
      <c r="F99" s="205" t="s">
        <v>144</v>
      </c>
      <c r="G99" s="203"/>
      <c r="H99" s="206">
        <v>12</v>
      </c>
      <c r="I99" s="207"/>
      <c r="J99" s="203"/>
      <c r="K99" s="203"/>
      <c r="L99" s="208"/>
      <c r="M99" s="209"/>
      <c r="N99" s="210"/>
      <c r="O99" s="210"/>
      <c r="P99" s="210"/>
      <c r="Q99" s="210"/>
      <c r="R99" s="210"/>
      <c r="S99" s="210"/>
      <c r="T99" s="211"/>
      <c r="AT99" s="212" t="s">
        <v>132</v>
      </c>
      <c r="AU99" s="212" t="s">
        <v>86</v>
      </c>
      <c r="AV99" s="14" t="s">
        <v>86</v>
      </c>
      <c r="AW99" s="14" t="s">
        <v>37</v>
      </c>
      <c r="AX99" s="14" t="s">
        <v>84</v>
      </c>
      <c r="AY99" s="212" t="s">
        <v>121</v>
      </c>
    </row>
    <row r="100" spans="1:65" s="2" customFormat="1" ht="24.2" customHeight="1">
      <c r="A100" s="34"/>
      <c r="B100" s="35"/>
      <c r="C100" s="173" t="s">
        <v>145</v>
      </c>
      <c r="D100" s="173" t="s">
        <v>123</v>
      </c>
      <c r="E100" s="174" t="s">
        <v>146</v>
      </c>
      <c r="F100" s="175" t="s">
        <v>147</v>
      </c>
      <c r="G100" s="176" t="s">
        <v>126</v>
      </c>
      <c r="H100" s="177">
        <v>12</v>
      </c>
      <c r="I100" s="178"/>
      <c r="J100" s="179">
        <f>ROUND(I100*H100,2)</f>
        <v>0</v>
      </c>
      <c r="K100" s="175" t="s">
        <v>127</v>
      </c>
      <c r="L100" s="39"/>
      <c r="M100" s="180" t="s">
        <v>19</v>
      </c>
      <c r="N100" s="181" t="s">
        <v>47</v>
      </c>
      <c r="O100" s="64"/>
      <c r="P100" s="182">
        <f>O100*H100</f>
        <v>0</v>
      </c>
      <c r="Q100" s="182">
        <v>1.0000000000000001E-5</v>
      </c>
      <c r="R100" s="182">
        <f>Q100*H100</f>
        <v>1.2000000000000002E-4</v>
      </c>
      <c r="S100" s="182">
        <v>9.1999999999999998E-2</v>
      </c>
      <c r="T100" s="183">
        <f>S100*H100</f>
        <v>1.1040000000000001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4" t="s">
        <v>128</v>
      </c>
      <c r="AT100" s="184" t="s">
        <v>123</v>
      </c>
      <c r="AU100" s="184" t="s">
        <v>86</v>
      </c>
      <c r="AY100" s="17" t="s">
        <v>121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7" t="s">
        <v>84</v>
      </c>
      <c r="BK100" s="185">
        <f>ROUND(I100*H100,2)</f>
        <v>0</v>
      </c>
      <c r="BL100" s="17" t="s">
        <v>128</v>
      </c>
      <c r="BM100" s="184" t="s">
        <v>148</v>
      </c>
    </row>
    <row r="101" spans="1:65" s="2" customFormat="1" ht="11.25">
      <c r="A101" s="34"/>
      <c r="B101" s="35"/>
      <c r="C101" s="36"/>
      <c r="D101" s="186" t="s">
        <v>130</v>
      </c>
      <c r="E101" s="36"/>
      <c r="F101" s="187" t="s">
        <v>149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130</v>
      </c>
      <c r="AU101" s="17" t="s">
        <v>86</v>
      </c>
    </row>
    <row r="102" spans="1:65" s="13" customFormat="1" ht="11.25">
      <c r="B102" s="191"/>
      <c r="C102" s="192"/>
      <c r="D102" s="193" t="s">
        <v>132</v>
      </c>
      <c r="E102" s="194" t="s">
        <v>19</v>
      </c>
      <c r="F102" s="195" t="s">
        <v>142</v>
      </c>
      <c r="G102" s="192"/>
      <c r="H102" s="194" t="s">
        <v>19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132</v>
      </c>
      <c r="AU102" s="201" t="s">
        <v>86</v>
      </c>
      <c r="AV102" s="13" t="s">
        <v>84</v>
      </c>
      <c r="AW102" s="13" t="s">
        <v>37</v>
      </c>
      <c r="AX102" s="13" t="s">
        <v>76</v>
      </c>
      <c r="AY102" s="201" t="s">
        <v>121</v>
      </c>
    </row>
    <row r="103" spans="1:65" s="14" customFormat="1" ht="11.25">
      <c r="B103" s="202"/>
      <c r="C103" s="203"/>
      <c r="D103" s="193" t="s">
        <v>132</v>
      </c>
      <c r="E103" s="204" t="s">
        <v>19</v>
      </c>
      <c r="F103" s="205" t="s">
        <v>144</v>
      </c>
      <c r="G103" s="203"/>
      <c r="H103" s="206">
        <v>12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132</v>
      </c>
      <c r="AU103" s="212" t="s">
        <v>86</v>
      </c>
      <c r="AV103" s="14" t="s">
        <v>86</v>
      </c>
      <c r="AW103" s="14" t="s">
        <v>37</v>
      </c>
      <c r="AX103" s="14" t="s">
        <v>84</v>
      </c>
      <c r="AY103" s="212" t="s">
        <v>121</v>
      </c>
    </row>
    <row r="104" spans="1:65" s="2" customFormat="1" ht="24.2" customHeight="1">
      <c r="A104" s="34"/>
      <c r="B104" s="35"/>
      <c r="C104" s="173" t="s">
        <v>128</v>
      </c>
      <c r="D104" s="173" t="s">
        <v>123</v>
      </c>
      <c r="E104" s="174" t="s">
        <v>150</v>
      </c>
      <c r="F104" s="175" t="s">
        <v>151</v>
      </c>
      <c r="G104" s="176" t="s">
        <v>126</v>
      </c>
      <c r="H104" s="177">
        <v>55</v>
      </c>
      <c r="I104" s="178"/>
      <c r="J104" s="179">
        <f>ROUND(I104*H104,2)</f>
        <v>0</v>
      </c>
      <c r="K104" s="175" t="s">
        <v>127</v>
      </c>
      <c r="L104" s="39"/>
      <c r="M104" s="180" t="s">
        <v>19</v>
      </c>
      <c r="N104" s="181" t="s">
        <v>47</v>
      </c>
      <c r="O104" s="64"/>
      <c r="P104" s="182">
        <f>O104*H104</f>
        <v>0</v>
      </c>
      <c r="Q104" s="182">
        <v>1.0000000000000001E-5</v>
      </c>
      <c r="R104" s="182">
        <f>Q104*H104</f>
        <v>5.5000000000000003E-4</v>
      </c>
      <c r="S104" s="182">
        <v>0.115</v>
      </c>
      <c r="T104" s="183">
        <f>S104*H104</f>
        <v>6.3250000000000002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128</v>
      </c>
      <c r="AT104" s="184" t="s">
        <v>123</v>
      </c>
      <c r="AU104" s="184" t="s">
        <v>86</v>
      </c>
      <c r="AY104" s="17" t="s">
        <v>121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128</v>
      </c>
      <c r="BM104" s="184" t="s">
        <v>152</v>
      </c>
    </row>
    <row r="105" spans="1:65" s="2" customFormat="1" ht="11.25">
      <c r="A105" s="34"/>
      <c r="B105" s="35"/>
      <c r="C105" s="36"/>
      <c r="D105" s="186" t="s">
        <v>130</v>
      </c>
      <c r="E105" s="36"/>
      <c r="F105" s="187" t="s">
        <v>153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130</v>
      </c>
      <c r="AU105" s="17" t="s">
        <v>86</v>
      </c>
    </row>
    <row r="106" spans="1:65" s="13" customFormat="1" ht="11.25">
      <c r="B106" s="191"/>
      <c r="C106" s="192"/>
      <c r="D106" s="193" t="s">
        <v>132</v>
      </c>
      <c r="E106" s="194" t="s">
        <v>19</v>
      </c>
      <c r="F106" s="195" t="s">
        <v>154</v>
      </c>
      <c r="G106" s="192"/>
      <c r="H106" s="194" t="s">
        <v>19</v>
      </c>
      <c r="I106" s="196"/>
      <c r="J106" s="192"/>
      <c r="K106" s="192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132</v>
      </c>
      <c r="AU106" s="201" t="s">
        <v>86</v>
      </c>
      <c r="AV106" s="13" t="s">
        <v>84</v>
      </c>
      <c r="AW106" s="13" t="s">
        <v>37</v>
      </c>
      <c r="AX106" s="13" t="s">
        <v>76</v>
      </c>
      <c r="AY106" s="201" t="s">
        <v>121</v>
      </c>
    </row>
    <row r="107" spans="1:65" s="14" customFormat="1" ht="11.25">
      <c r="B107" s="202"/>
      <c r="C107" s="203"/>
      <c r="D107" s="193" t="s">
        <v>132</v>
      </c>
      <c r="E107" s="204" t="s">
        <v>19</v>
      </c>
      <c r="F107" s="205" t="s">
        <v>155</v>
      </c>
      <c r="G107" s="203"/>
      <c r="H107" s="206">
        <v>55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132</v>
      </c>
      <c r="AU107" s="212" t="s">
        <v>86</v>
      </c>
      <c r="AV107" s="14" t="s">
        <v>86</v>
      </c>
      <c r="AW107" s="14" t="s">
        <v>37</v>
      </c>
      <c r="AX107" s="14" t="s">
        <v>84</v>
      </c>
      <c r="AY107" s="212" t="s">
        <v>121</v>
      </c>
    </row>
    <row r="108" spans="1:65" s="2" customFormat="1" ht="24.2" customHeight="1">
      <c r="A108" s="34"/>
      <c r="B108" s="35"/>
      <c r="C108" s="173" t="s">
        <v>156</v>
      </c>
      <c r="D108" s="173" t="s">
        <v>123</v>
      </c>
      <c r="E108" s="174" t="s">
        <v>157</v>
      </c>
      <c r="F108" s="175" t="s">
        <v>158</v>
      </c>
      <c r="G108" s="176" t="s">
        <v>159</v>
      </c>
      <c r="H108" s="177">
        <v>16</v>
      </c>
      <c r="I108" s="178"/>
      <c r="J108" s="179">
        <f>ROUND(I108*H108,2)</f>
        <v>0</v>
      </c>
      <c r="K108" s="175" t="s">
        <v>127</v>
      </c>
      <c r="L108" s="39"/>
      <c r="M108" s="180" t="s">
        <v>19</v>
      </c>
      <c r="N108" s="181" t="s">
        <v>47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0.28999999999999998</v>
      </c>
      <c r="T108" s="183">
        <f>S108*H108</f>
        <v>4.6399999999999997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128</v>
      </c>
      <c r="AT108" s="184" t="s">
        <v>123</v>
      </c>
      <c r="AU108" s="184" t="s">
        <v>86</v>
      </c>
      <c r="AY108" s="17" t="s">
        <v>121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128</v>
      </c>
      <c r="BM108" s="184" t="s">
        <v>160</v>
      </c>
    </row>
    <row r="109" spans="1:65" s="2" customFormat="1" ht="11.25">
      <c r="A109" s="34"/>
      <c r="B109" s="35"/>
      <c r="C109" s="36"/>
      <c r="D109" s="186" t="s">
        <v>130</v>
      </c>
      <c r="E109" s="36"/>
      <c r="F109" s="187" t="s">
        <v>161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130</v>
      </c>
      <c r="AU109" s="17" t="s">
        <v>86</v>
      </c>
    </row>
    <row r="110" spans="1:65" s="2" customFormat="1" ht="24.2" customHeight="1">
      <c r="A110" s="34"/>
      <c r="B110" s="35"/>
      <c r="C110" s="173" t="s">
        <v>162</v>
      </c>
      <c r="D110" s="173" t="s">
        <v>123</v>
      </c>
      <c r="E110" s="174" t="s">
        <v>163</v>
      </c>
      <c r="F110" s="175" t="s">
        <v>164</v>
      </c>
      <c r="G110" s="176" t="s">
        <v>159</v>
      </c>
      <c r="H110" s="177">
        <v>21</v>
      </c>
      <c r="I110" s="178"/>
      <c r="J110" s="179">
        <f>ROUND(I110*H110,2)</f>
        <v>0</v>
      </c>
      <c r="K110" s="175" t="s">
        <v>127</v>
      </c>
      <c r="L110" s="39"/>
      <c r="M110" s="180" t="s">
        <v>19</v>
      </c>
      <c r="N110" s="181" t="s">
        <v>47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0.20499999999999999</v>
      </c>
      <c r="T110" s="183">
        <f>S110*H110</f>
        <v>4.3049999999999997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128</v>
      </c>
      <c r="AT110" s="184" t="s">
        <v>123</v>
      </c>
      <c r="AU110" s="184" t="s">
        <v>86</v>
      </c>
      <c r="AY110" s="17" t="s">
        <v>121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84</v>
      </c>
      <c r="BK110" s="185">
        <f>ROUND(I110*H110,2)</f>
        <v>0</v>
      </c>
      <c r="BL110" s="17" t="s">
        <v>128</v>
      </c>
      <c r="BM110" s="184" t="s">
        <v>165</v>
      </c>
    </row>
    <row r="111" spans="1:65" s="2" customFormat="1" ht="11.25">
      <c r="A111" s="34"/>
      <c r="B111" s="35"/>
      <c r="C111" s="36"/>
      <c r="D111" s="186" t="s">
        <v>130</v>
      </c>
      <c r="E111" s="36"/>
      <c r="F111" s="187" t="s">
        <v>166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130</v>
      </c>
      <c r="AU111" s="17" t="s">
        <v>86</v>
      </c>
    </row>
    <row r="112" spans="1:65" s="14" customFormat="1" ht="11.25">
      <c r="B112" s="202"/>
      <c r="C112" s="203"/>
      <c r="D112" s="193" t="s">
        <v>132</v>
      </c>
      <c r="E112" s="204" t="s">
        <v>19</v>
      </c>
      <c r="F112" s="205" t="s">
        <v>167</v>
      </c>
      <c r="G112" s="203"/>
      <c r="H112" s="206">
        <v>21</v>
      </c>
      <c r="I112" s="207"/>
      <c r="J112" s="203"/>
      <c r="K112" s="203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132</v>
      </c>
      <c r="AU112" s="212" t="s">
        <v>86</v>
      </c>
      <c r="AV112" s="14" t="s">
        <v>86</v>
      </c>
      <c r="AW112" s="14" t="s">
        <v>37</v>
      </c>
      <c r="AX112" s="14" t="s">
        <v>84</v>
      </c>
      <c r="AY112" s="212" t="s">
        <v>121</v>
      </c>
    </row>
    <row r="113" spans="1:65" s="2" customFormat="1" ht="16.5" customHeight="1">
      <c r="A113" s="34"/>
      <c r="B113" s="35"/>
      <c r="C113" s="173" t="s">
        <v>168</v>
      </c>
      <c r="D113" s="173" t="s">
        <v>123</v>
      </c>
      <c r="E113" s="174" t="s">
        <v>169</v>
      </c>
      <c r="F113" s="175" t="s">
        <v>170</v>
      </c>
      <c r="G113" s="176" t="s">
        <v>171</v>
      </c>
      <c r="H113" s="177">
        <v>15.8</v>
      </c>
      <c r="I113" s="178"/>
      <c r="J113" s="179">
        <f>ROUND(I113*H113,2)</f>
        <v>0</v>
      </c>
      <c r="K113" s="175" t="s">
        <v>127</v>
      </c>
      <c r="L113" s="39"/>
      <c r="M113" s="180" t="s">
        <v>19</v>
      </c>
      <c r="N113" s="181" t="s">
        <v>47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128</v>
      </c>
      <c r="AT113" s="184" t="s">
        <v>123</v>
      </c>
      <c r="AU113" s="184" t="s">
        <v>86</v>
      </c>
      <c r="AY113" s="17" t="s">
        <v>121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84</v>
      </c>
      <c r="BK113" s="185">
        <f>ROUND(I113*H113,2)</f>
        <v>0</v>
      </c>
      <c r="BL113" s="17" t="s">
        <v>128</v>
      </c>
      <c r="BM113" s="184" t="s">
        <v>172</v>
      </c>
    </row>
    <row r="114" spans="1:65" s="2" customFormat="1" ht="11.25">
      <c r="A114" s="34"/>
      <c r="B114" s="35"/>
      <c r="C114" s="36"/>
      <c r="D114" s="186" t="s">
        <v>130</v>
      </c>
      <c r="E114" s="36"/>
      <c r="F114" s="187" t="s">
        <v>173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130</v>
      </c>
      <c r="AU114" s="17" t="s">
        <v>86</v>
      </c>
    </row>
    <row r="115" spans="1:65" s="13" customFormat="1" ht="11.25">
      <c r="B115" s="191"/>
      <c r="C115" s="192"/>
      <c r="D115" s="193" t="s">
        <v>132</v>
      </c>
      <c r="E115" s="194" t="s">
        <v>19</v>
      </c>
      <c r="F115" s="195" t="s">
        <v>174</v>
      </c>
      <c r="G115" s="192"/>
      <c r="H115" s="194" t="s">
        <v>19</v>
      </c>
      <c r="I115" s="196"/>
      <c r="J115" s="192"/>
      <c r="K115" s="192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132</v>
      </c>
      <c r="AU115" s="201" t="s">
        <v>86</v>
      </c>
      <c r="AV115" s="13" t="s">
        <v>84</v>
      </c>
      <c r="AW115" s="13" t="s">
        <v>37</v>
      </c>
      <c r="AX115" s="13" t="s">
        <v>76</v>
      </c>
      <c r="AY115" s="201" t="s">
        <v>121</v>
      </c>
    </row>
    <row r="116" spans="1:65" s="14" customFormat="1" ht="11.25">
      <c r="B116" s="202"/>
      <c r="C116" s="203"/>
      <c r="D116" s="193" t="s">
        <v>132</v>
      </c>
      <c r="E116" s="204" t="s">
        <v>19</v>
      </c>
      <c r="F116" s="205" t="s">
        <v>175</v>
      </c>
      <c r="G116" s="203"/>
      <c r="H116" s="206">
        <v>2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132</v>
      </c>
      <c r="AU116" s="212" t="s">
        <v>86</v>
      </c>
      <c r="AV116" s="14" t="s">
        <v>86</v>
      </c>
      <c r="AW116" s="14" t="s">
        <v>37</v>
      </c>
      <c r="AX116" s="14" t="s">
        <v>76</v>
      </c>
      <c r="AY116" s="212" t="s">
        <v>121</v>
      </c>
    </row>
    <row r="117" spans="1:65" s="13" customFormat="1" ht="11.25">
      <c r="B117" s="191"/>
      <c r="C117" s="192"/>
      <c r="D117" s="193" t="s">
        <v>132</v>
      </c>
      <c r="E117" s="194" t="s">
        <v>19</v>
      </c>
      <c r="F117" s="195" t="s">
        <v>176</v>
      </c>
      <c r="G117" s="192"/>
      <c r="H117" s="194" t="s">
        <v>19</v>
      </c>
      <c r="I117" s="196"/>
      <c r="J117" s="192"/>
      <c r="K117" s="192"/>
      <c r="L117" s="197"/>
      <c r="M117" s="198"/>
      <c r="N117" s="199"/>
      <c r="O117" s="199"/>
      <c r="P117" s="199"/>
      <c r="Q117" s="199"/>
      <c r="R117" s="199"/>
      <c r="S117" s="199"/>
      <c r="T117" s="200"/>
      <c r="AT117" s="201" t="s">
        <v>132</v>
      </c>
      <c r="AU117" s="201" t="s">
        <v>86</v>
      </c>
      <c r="AV117" s="13" t="s">
        <v>84</v>
      </c>
      <c r="AW117" s="13" t="s">
        <v>37</v>
      </c>
      <c r="AX117" s="13" t="s">
        <v>76</v>
      </c>
      <c r="AY117" s="201" t="s">
        <v>121</v>
      </c>
    </row>
    <row r="118" spans="1:65" s="14" customFormat="1" ht="11.25">
      <c r="B118" s="202"/>
      <c r="C118" s="203"/>
      <c r="D118" s="193" t="s">
        <v>132</v>
      </c>
      <c r="E118" s="204" t="s">
        <v>19</v>
      </c>
      <c r="F118" s="205" t="s">
        <v>177</v>
      </c>
      <c r="G118" s="203"/>
      <c r="H118" s="206">
        <v>13.8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132</v>
      </c>
      <c r="AU118" s="212" t="s">
        <v>86</v>
      </c>
      <c r="AV118" s="14" t="s">
        <v>86</v>
      </c>
      <c r="AW118" s="14" t="s">
        <v>37</v>
      </c>
      <c r="AX118" s="14" t="s">
        <v>76</v>
      </c>
      <c r="AY118" s="212" t="s">
        <v>121</v>
      </c>
    </row>
    <row r="119" spans="1:65" s="15" customFormat="1" ht="11.25">
      <c r="B119" s="213"/>
      <c r="C119" s="214"/>
      <c r="D119" s="193" t="s">
        <v>132</v>
      </c>
      <c r="E119" s="215" t="s">
        <v>19</v>
      </c>
      <c r="F119" s="216" t="s">
        <v>137</v>
      </c>
      <c r="G119" s="214"/>
      <c r="H119" s="217">
        <v>15.8</v>
      </c>
      <c r="I119" s="218"/>
      <c r="J119" s="214"/>
      <c r="K119" s="214"/>
      <c r="L119" s="219"/>
      <c r="M119" s="220"/>
      <c r="N119" s="221"/>
      <c r="O119" s="221"/>
      <c r="P119" s="221"/>
      <c r="Q119" s="221"/>
      <c r="R119" s="221"/>
      <c r="S119" s="221"/>
      <c r="T119" s="222"/>
      <c r="AT119" s="223" t="s">
        <v>132</v>
      </c>
      <c r="AU119" s="223" t="s">
        <v>86</v>
      </c>
      <c r="AV119" s="15" t="s">
        <v>128</v>
      </c>
      <c r="AW119" s="15" t="s">
        <v>37</v>
      </c>
      <c r="AX119" s="15" t="s">
        <v>84</v>
      </c>
      <c r="AY119" s="223" t="s">
        <v>121</v>
      </c>
    </row>
    <row r="120" spans="1:65" s="2" customFormat="1" ht="24.2" customHeight="1">
      <c r="A120" s="34"/>
      <c r="B120" s="35"/>
      <c r="C120" s="173" t="s">
        <v>178</v>
      </c>
      <c r="D120" s="173" t="s">
        <v>123</v>
      </c>
      <c r="E120" s="174" t="s">
        <v>179</v>
      </c>
      <c r="F120" s="175" t="s">
        <v>180</v>
      </c>
      <c r="G120" s="176" t="s">
        <v>126</v>
      </c>
      <c r="H120" s="177">
        <v>10</v>
      </c>
      <c r="I120" s="178"/>
      <c r="J120" s="179">
        <f>ROUND(I120*H120,2)</f>
        <v>0</v>
      </c>
      <c r="K120" s="175" t="s">
        <v>127</v>
      </c>
      <c r="L120" s="39"/>
      <c r="M120" s="180" t="s">
        <v>19</v>
      </c>
      <c r="N120" s="181" t="s">
        <v>47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128</v>
      </c>
      <c r="AT120" s="184" t="s">
        <v>123</v>
      </c>
      <c r="AU120" s="184" t="s">
        <v>86</v>
      </c>
      <c r="AY120" s="17" t="s">
        <v>121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128</v>
      </c>
      <c r="BM120" s="184" t="s">
        <v>181</v>
      </c>
    </row>
    <row r="121" spans="1:65" s="2" customFormat="1" ht="11.25">
      <c r="A121" s="34"/>
      <c r="B121" s="35"/>
      <c r="C121" s="36"/>
      <c r="D121" s="186" t="s">
        <v>130</v>
      </c>
      <c r="E121" s="36"/>
      <c r="F121" s="187" t="s">
        <v>182</v>
      </c>
      <c r="G121" s="36"/>
      <c r="H121" s="36"/>
      <c r="I121" s="188"/>
      <c r="J121" s="36"/>
      <c r="K121" s="36"/>
      <c r="L121" s="39"/>
      <c r="M121" s="189"/>
      <c r="N121" s="190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130</v>
      </c>
      <c r="AU121" s="17" t="s">
        <v>86</v>
      </c>
    </row>
    <row r="122" spans="1:65" s="2" customFormat="1" ht="24.2" customHeight="1">
      <c r="A122" s="34"/>
      <c r="B122" s="35"/>
      <c r="C122" s="173" t="s">
        <v>183</v>
      </c>
      <c r="D122" s="173" t="s">
        <v>123</v>
      </c>
      <c r="E122" s="174" t="s">
        <v>184</v>
      </c>
      <c r="F122" s="175" t="s">
        <v>185</v>
      </c>
      <c r="G122" s="176" t="s">
        <v>126</v>
      </c>
      <c r="H122" s="177">
        <v>10</v>
      </c>
      <c r="I122" s="178"/>
      <c r="J122" s="179">
        <f>ROUND(I122*H122,2)</f>
        <v>0</v>
      </c>
      <c r="K122" s="175" t="s">
        <v>127</v>
      </c>
      <c r="L122" s="39"/>
      <c r="M122" s="180" t="s">
        <v>19</v>
      </c>
      <c r="N122" s="181" t="s">
        <v>47</v>
      </c>
      <c r="O122" s="64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4" t="s">
        <v>128</v>
      </c>
      <c r="AT122" s="184" t="s">
        <v>123</v>
      </c>
      <c r="AU122" s="184" t="s">
        <v>86</v>
      </c>
      <c r="AY122" s="17" t="s">
        <v>121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7" t="s">
        <v>84</v>
      </c>
      <c r="BK122" s="185">
        <f>ROUND(I122*H122,2)</f>
        <v>0</v>
      </c>
      <c r="BL122" s="17" t="s">
        <v>128</v>
      </c>
      <c r="BM122" s="184" t="s">
        <v>186</v>
      </c>
    </row>
    <row r="123" spans="1:65" s="2" customFormat="1" ht="11.25">
      <c r="A123" s="34"/>
      <c r="B123" s="35"/>
      <c r="C123" s="36"/>
      <c r="D123" s="186" t="s">
        <v>130</v>
      </c>
      <c r="E123" s="36"/>
      <c r="F123" s="187" t="s">
        <v>187</v>
      </c>
      <c r="G123" s="36"/>
      <c r="H123" s="36"/>
      <c r="I123" s="188"/>
      <c r="J123" s="36"/>
      <c r="K123" s="36"/>
      <c r="L123" s="39"/>
      <c r="M123" s="189"/>
      <c r="N123" s="190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130</v>
      </c>
      <c r="AU123" s="17" t="s">
        <v>86</v>
      </c>
    </row>
    <row r="124" spans="1:65" s="2" customFormat="1" ht="16.5" customHeight="1">
      <c r="A124" s="34"/>
      <c r="B124" s="35"/>
      <c r="C124" s="224" t="s">
        <v>188</v>
      </c>
      <c r="D124" s="224" t="s">
        <v>189</v>
      </c>
      <c r="E124" s="225" t="s">
        <v>190</v>
      </c>
      <c r="F124" s="226" t="s">
        <v>191</v>
      </c>
      <c r="G124" s="227" t="s">
        <v>192</v>
      </c>
      <c r="H124" s="228">
        <v>0.2</v>
      </c>
      <c r="I124" s="229"/>
      <c r="J124" s="230">
        <f>ROUND(I124*H124,2)</f>
        <v>0</v>
      </c>
      <c r="K124" s="226" t="s">
        <v>127</v>
      </c>
      <c r="L124" s="231"/>
      <c r="M124" s="232" t="s">
        <v>19</v>
      </c>
      <c r="N124" s="233" t="s">
        <v>47</v>
      </c>
      <c r="O124" s="64"/>
      <c r="P124" s="182">
        <f>O124*H124</f>
        <v>0</v>
      </c>
      <c r="Q124" s="182">
        <v>1E-3</v>
      </c>
      <c r="R124" s="182">
        <f>Q124*H124</f>
        <v>2.0000000000000001E-4</v>
      </c>
      <c r="S124" s="182">
        <v>0</v>
      </c>
      <c r="T124" s="18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4" t="s">
        <v>178</v>
      </c>
      <c r="AT124" s="184" t="s">
        <v>189</v>
      </c>
      <c r="AU124" s="184" t="s">
        <v>86</v>
      </c>
      <c r="AY124" s="17" t="s">
        <v>121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7" t="s">
        <v>84</v>
      </c>
      <c r="BK124" s="185">
        <f>ROUND(I124*H124,2)</f>
        <v>0</v>
      </c>
      <c r="BL124" s="17" t="s">
        <v>128</v>
      </c>
      <c r="BM124" s="184" t="s">
        <v>193</v>
      </c>
    </row>
    <row r="125" spans="1:65" s="14" customFormat="1" ht="11.25">
      <c r="B125" s="202"/>
      <c r="C125" s="203"/>
      <c r="D125" s="193" t="s">
        <v>132</v>
      </c>
      <c r="E125" s="203"/>
      <c r="F125" s="205" t="s">
        <v>194</v>
      </c>
      <c r="G125" s="203"/>
      <c r="H125" s="206">
        <v>0.2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132</v>
      </c>
      <c r="AU125" s="212" t="s">
        <v>86</v>
      </c>
      <c r="AV125" s="14" t="s">
        <v>86</v>
      </c>
      <c r="AW125" s="14" t="s">
        <v>4</v>
      </c>
      <c r="AX125" s="14" t="s">
        <v>84</v>
      </c>
      <c r="AY125" s="212" t="s">
        <v>121</v>
      </c>
    </row>
    <row r="126" spans="1:65" s="2" customFormat="1" ht="21.75" customHeight="1">
      <c r="A126" s="34"/>
      <c r="B126" s="35"/>
      <c r="C126" s="173" t="s">
        <v>195</v>
      </c>
      <c r="D126" s="173" t="s">
        <v>123</v>
      </c>
      <c r="E126" s="174" t="s">
        <v>196</v>
      </c>
      <c r="F126" s="175" t="s">
        <v>197</v>
      </c>
      <c r="G126" s="176" t="s">
        <v>126</v>
      </c>
      <c r="H126" s="177">
        <v>46</v>
      </c>
      <c r="I126" s="178"/>
      <c r="J126" s="179">
        <f>ROUND(I126*H126,2)</f>
        <v>0</v>
      </c>
      <c r="K126" s="175" t="s">
        <v>127</v>
      </c>
      <c r="L126" s="39"/>
      <c r="M126" s="180" t="s">
        <v>19</v>
      </c>
      <c r="N126" s="181" t="s">
        <v>47</v>
      </c>
      <c r="O126" s="64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4" t="s">
        <v>128</v>
      </c>
      <c r="AT126" s="184" t="s">
        <v>123</v>
      </c>
      <c r="AU126" s="184" t="s">
        <v>86</v>
      </c>
      <c r="AY126" s="17" t="s">
        <v>121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7" t="s">
        <v>84</v>
      </c>
      <c r="BK126" s="185">
        <f>ROUND(I126*H126,2)</f>
        <v>0</v>
      </c>
      <c r="BL126" s="17" t="s">
        <v>128</v>
      </c>
      <c r="BM126" s="184" t="s">
        <v>198</v>
      </c>
    </row>
    <row r="127" spans="1:65" s="2" customFormat="1" ht="11.25">
      <c r="A127" s="34"/>
      <c r="B127" s="35"/>
      <c r="C127" s="36"/>
      <c r="D127" s="186" t="s">
        <v>130</v>
      </c>
      <c r="E127" s="36"/>
      <c r="F127" s="187" t="s">
        <v>199</v>
      </c>
      <c r="G127" s="36"/>
      <c r="H127" s="36"/>
      <c r="I127" s="188"/>
      <c r="J127" s="36"/>
      <c r="K127" s="36"/>
      <c r="L127" s="39"/>
      <c r="M127" s="189"/>
      <c r="N127" s="190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130</v>
      </c>
      <c r="AU127" s="17" t="s">
        <v>86</v>
      </c>
    </row>
    <row r="128" spans="1:65" s="12" customFormat="1" ht="22.9" customHeight="1">
      <c r="B128" s="157"/>
      <c r="C128" s="158"/>
      <c r="D128" s="159" t="s">
        <v>75</v>
      </c>
      <c r="E128" s="171" t="s">
        <v>156</v>
      </c>
      <c r="F128" s="171" t="s">
        <v>200</v>
      </c>
      <c r="G128" s="158"/>
      <c r="H128" s="158"/>
      <c r="I128" s="161"/>
      <c r="J128" s="172">
        <f>BK128</f>
        <v>0</v>
      </c>
      <c r="K128" s="158"/>
      <c r="L128" s="163"/>
      <c r="M128" s="164"/>
      <c r="N128" s="165"/>
      <c r="O128" s="165"/>
      <c r="P128" s="166">
        <f>SUM(P129:P173)</f>
        <v>0</v>
      </c>
      <c r="Q128" s="165"/>
      <c r="R128" s="166">
        <f>SUM(R129:R173)</f>
        <v>10.35004</v>
      </c>
      <c r="S128" s="165"/>
      <c r="T128" s="167">
        <f>SUM(T129:T173)</f>
        <v>0</v>
      </c>
      <c r="AR128" s="168" t="s">
        <v>84</v>
      </c>
      <c r="AT128" s="169" t="s">
        <v>75</v>
      </c>
      <c r="AU128" s="169" t="s">
        <v>84</v>
      </c>
      <c r="AY128" s="168" t="s">
        <v>121</v>
      </c>
      <c r="BK128" s="170">
        <f>SUM(BK129:BK173)</f>
        <v>0</v>
      </c>
    </row>
    <row r="129" spans="1:65" s="2" customFormat="1" ht="21.75" customHeight="1">
      <c r="A129" s="34"/>
      <c r="B129" s="35"/>
      <c r="C129" s="173" t="s">
        <v>8</v>
      </c>
      <c r="D129" s="173" t="s">
        <v>123</v>
      </c>
      <c r="E129" s="174" t="s">
        <v>201</v>
      </c>
      <c r="F129" s="175" t="s">
        <v>202</v>
      </c>
      <c r="G129" s="176" t="s">
        <v>126</v>
      </c>
      <c r="H129" s="177">
        <v>46</v>
      </c>
      <c r="I129" s="178"/>
      <c r="J129" s="179">
        <f>ROUND(I129*H129,2)</f>
        <v>0</v>
      </c>
      <c r="K129" s="175" t="s">
        <v>127</v>
      </c>
      <c r="L129" s="39"/>
      <c r="M129" s="180" t="s">
        <v>19</v>
      </c>
      <c r="N129" s="181" t="s">
        <v>47</v>
      </c>
      <c r="O129" s="64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4" t="s">
        <v>128</v>
      </c>
      <c r="AT129" s="184" t="s">
        <v>123</v>
      </c>
      <c r="AU129" s="184" t="s">
        <v>86</v>
      </c>
      <c r="AY129" s="17" t="s">
        <v>121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7" t="s">
        <v>84</v>
      </c>
      <c r="BK129" s="185">
        <f>ROUND(I129*H129,2)</f>
        <v>0</v>
      </c>
      <c r="BL129" s="17" t="s">
        <v>128</v>
      </c>
      <c r="BM129" s="184" t="s">
        <v>203</v>
      </c>
    </row>
    <row r="130" spans="1:65" s="2" customFormat="1" ht="11.25">
      <c r="A130" s="34"/>
      <c r="B130" s="35"/>
      <c r="C130" s="36"/>
      <c r="D130" s="186" t="s">
        <v>130</v>
      </c>
      <c r="E130" s="36"/>
      <c r="F130" s="187" t="s">
        <v>204</v>
      </c>
      <c r="G130" s="36"/>
      <c r="H130" s="36"/>
      <c r="I130" s="188"/>
      <c r="J130" s="36"/>
      <c r="K130" s="36"/>
      <c r="L130" s="39"/>
      <c r="M130" s="189"/>
      <c r="N130" s="190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130</v>
      </c>
      <c r="AU130" s="17" t="s">
        <v>86</v>
      </c>
    </row>
    <row r="131" spans="1:65" s="13" customFormat="1" ht="11.25">
      <c r="B131" s="191"/>
      <c r="C131" s="192"/>
      <c r="D131" s="193" t="s">
        <v>132</v>
      </c>
      <c r="E131" s="194" t="s">
        <v>19</v>
      </c>
      <c r="F131" s="195" t="s">
        <v>205</v>
      </c>
      <c r="G131" s="192"/>
      <c r="H131" s="194" t="s">
        <v>19</v>
      </c>
      <c r="I131" s="196"/>
      <c r="J131" s="192"/>
      <c r="K131" s="192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132</v>
      </c>
      <c r="AU131" s="201" t="s">
        <v>86</v>
      </c>
      <c r="AV131" s="13" t="s">
        <v>84</v>
      </c>
      <c r="AW131" s="13" t="s">
        <v>37</v>
      </c>
      <c r="AX131" s="13" t="s">
        <v>76</v>
      </c>
      <c r="AY131" s="201" t="s">
        <v>121</v>
      </c>
    </row>
    <row r="132" spans="1:65" s="14" customFormat="1" ht="11.25">
      <c r="B132" s="202"/>
      <c r="C132" s="203"/>
      <c r="D132" s="193" t="s">
        <v>132</v>
      </c>
      <c r="E132" s="204" t="s">
        <v>19</v>
      </c>
      <c r="F132" s="205" t="s">
        <v>206</v>
      </c>
      <c r="G132" s="203"/>
      <c r="H132" s="206">
        <v>38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132</v>
      </c>
      <c r="AU132" s="212" t="s">
        <v>86</v>
      </c>
      <c r="AV132" s="14" t="s">
        <v>86</v>
      </c>
      <c r="AW132" s="14" t="s">
        <v>37</v>
      </c>
      <c r="AX132" s="14" t="s">
        <v>76</v>
      </c>
      <c r="AY132" s="212" t="s">
        <v>121</v>
      </c>
    </row>
    <row r="133" spans="1:65" s="13" customFormat="1" ht="11.25">
      <c r="B133" s="191"/>
      <c r="C133" s="192"/>
      <c r="D133" s="193" t="s">
        <v>132</v>
      </c>
      <c r="E133" s="194" t="s">
        <v>19</v>
      </c>
      <c r="F133" s="195" t="s">
        <v>207</v>
      </c>
      <c r="G133" s="192"/>
      <c r="H133" s="194" t="s">
        <v>19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132</v>
      </c>
      <c r="AU133" s="201" t="s">
        <v>86</v>
      </c>
      <c r="AV133" s="13" t="s">
        <v>84</v>
      </c>
      <c r="AW133" s="13" t="s">
        <v>37</v>
      </c>
      <c r="AX133" s="13" t="s">
        <v>76</v>
      </c>
      <c r="AY133" s="201" t="s">
        <v>121</v>
      </c>
    </row>
    <row r="134" spans="1:65" s="14" customFormat="1" ht="11.25">
      <c r="B134" s="202"/>
      <c r="C134" s="203"/>
      <c r="D134" s="193" t="s">
        <v>132</v>
      </c>
      <c r="E134" s="204" t="s">
        <v>19</v>
      </c>
      <c r="F134" s="205" t="s">
        <v>208</v>
      </c>
      <c r="G134" s="203"/>
      <c r="H134" s="206">
        <v>8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132</v>
      </c>
      <c r="AU134" s="212" t="s">
        <v>86</v>
      </c>
      <c r="AV134" s="14" t="s">
        <v>86</v>
      </c>
      <c r="AW134" s="14" t="s">
        <v>37</v>
      </c>
      <c r="AX134" s="14" t="s">
        <v>76</v>
      </c>
      <c r="AY134" s="212" t="s">
        <v>121</v>
      </c>
    </row>
    <row r="135" spans="1:65" s="15" customFormat="1" ht="11.25">
      <c r="B135" s="213"/>
      <c r="C135" s="214"/>
      <c r="D135" s="193" t="s">
        <v>132</v>
      </c>
      <c r="E135" s="215" t="s">
        <v>19</v>
      </c>
      <c r="F135" s="216" t="s">
        <v>137</v>
      </c>
      <c r="G135" s="214"/>
      <c r="H135" s="217">
        <v>46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132</v>
      </c>
      <c r="AU135" s="223" t="s">
        <v>86</v>
      </c>
      <c r="AV135" s="15" t="s">
        <v>128</v>
      </c>
      <c r="AW135" s="15" t="s">
        <v>37</v>
      </c>
      <c r="AX135" s="15" t="s">
        <v>84</v>
      </c>
      <c r="AY135" s="223" t="s">
        <v>121</v>
      </c>
    </row>
    <row r="136" spans="1:65" s="2" customFormat="1" ht="21.75" customHeight="1">
      <c r="A136" s="34"/>
      <c r="B136" s="35"/>
      <c r="C136" s="173" t="s">
        <v>209</v>
      </c>
      <c r="D136" s="173" t="s">
        <v>123</v>
      </c>
      <c r="E136" s="174" t="s">
        <v>210</v>
      </c>
      <c r="F136" s="175" t="s">
        <v>211</v>
      </c>
      <c r="G136" s="176" t="s">
        <v>126</v>
      </c>
      <c r="H136" s="177">
        <v>46</v>
      </c>
      <c r="I136" s="178"/>
      <c r="J136" s="179">
        <f>ROUND(I136*H136,2)</f>
        <v>0</v>
      </c>
      <c r="K136" s="175" t="s">
        <v>127</v>
      </c>
      <c r="L136" s="39"/>
      <c r="M136" s="180" t="s">
        <v>19</v>
      </c>
      <c r="N136" s="181" t="s">
        <v>47</v>
      </c>
      <c r="O136" s="64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4" t="s">
        <v>128</v>
      </c>
      <c r="AT136" s="184" t="s">
        <v>123</v>
      </c>
      <c r="AU136" s="184" t="s">
        <v>86</v>
      </c>
      <c r="AY136" s="17" t="s">
        <v>121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7" t="s">
        <v>84</v>
      </c>
      <c r="BK136" s="185">
        <f>ROUND(I136*H136,2)</f>
        <v>0</v>
      </c>
      <c r="BL136" s="17" t="s">
        <v>128</v>
      </c>
      <c r="BM136" s="184" t="s">
        <v>212</v>
      </c>
    </row>
    <row r="137" spans="1:65" s="2" customFormat="1" ht="11.25">
      <c r="A137" s="34"/>
      <c r="B137" s="35"/>
      <c r="C137" s="36"/>
      <c r="D137" s="186" t="s">
        <v>130</v>
      </c>
      <c r="E137" s="36"/>
      <c r="F137" s="187" t="s">
        <v>213</v>
      </c>
      <c r="G137" s="36"/>
      <c r="H137" s="36"/>
      <c r="I137" s="188"/>
      <c r="J137" s="36"/>
      <c r="K137" s="36"/>
      <c r="L137" s="39"/>
      <c r="M137" s="189"/>
      <c r="N137" s="190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130</v>
      </c>
      <c r="AU137" s="17" t="s">
        <v>86</v>
      </c>
    </row>
    <row r="138" spans="1:65" s="13" customFormat="1" ht="11.25">
      <c r="B138" s="191"/>
      <c r="C138" s="192"/>
      <c r="D138" s="193" t="s">
        <v>132</v>
      </c>
      <c r="E138" s="194" t="s">
        <v>19</v>
      </c>
      <c r="F138" s="195" t="s">
        <v>214</v>
      </c>
      <c r="G138" s="192"/>
      <c r="H138" s="194" t="s">
        <v>19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132</v>
      </c>
      <c r="AU138" s="201" t="s">
        <v>86</v>
      </c>
      <c r="AV138" s="13" t="s">
        <v>84</v>
      </c>
      <c r="AW138" s="13" t="s">
        <v>37</v>
      </c>
      <c r="AX138" s="13" t="s">
        <v>76</v>
      </c>
      <c r="AY138" s="201" t="s">
        <v>121</v>
      </c>
    </row>
    <row r="139" spans="1:65" s="14" customFormat="1" ht="11.25">
      <c r="B139" s="202"/>
      <c r="C139" s="203"/>
      <c r="D139" s="193" t="s">
        <v>132</v>
      </c>
      <c r="E139" s="204" t="s">
        <v>19</v>
      </c>
      <c r="F139" s="205" t="s">
        <v>215</v>
      </c>
      <c r="G139" s="203"/>
      <c r="H139" s="206">
        <v>46</v>
      </c>
      <c r="I139" s="207"/>
      <c r="J139" s="203"/>
      <c r="K139" s="203"/>
      <c r="L139" s="208"/>
      <c r="M139" s="209"/>
      <c r="N139" s="210"/>
      <c r="O139" s="210"/>
      <c r="P139" s="210"/>
      <c r="Q139" s="210"/>
      <c r="R139" s="210"/>
      <c r="S139" s="210"/>
      <c r="T139" s="211"/>
      <c r="AT139" s="212" t="s">
        <v>132</v>
      </c>
      <c r="AU139" s="212" t="s">
        <v>86</v>
      </c>
      <c r="AV139" s="14" t="s">
        <v>86</v>
      </c>
      <c r="AW139" s="14" t="s">
        <v>37</v>
      </c>
      <c r="AX139" s="14" t="s">
        <v>84</v>
      </c>
      <c r="AY139" s="212" t="s">
        <v>121</v>
      </c>
    </row>
    <row r="140" spans="1:65" s="2" customFormat="1" ht="16.5" customHeight="1">
      <c r="A140" s="34"/>
      <c r="B140" s="35"/>
      <c r="C140" s="173" t="s">
        <v>216</v>
      </c>
      <c r="D140" s="173" t="s">
        <v>123</v>
      </c>
      <c r="E140" s="174" t="s">
        <v>217</v>
      </c>
      <c r="F140" s="175" t="s">
        <v>218</v>
      </c>
      <c r="G140" s="176" t="s">
        <v>126</v>
      </c>
      <c r="H140" s="177">
        <v>9</v>
      </c>
      <c r="I140" s="178"/>
      <c r="J140" s="179">
        <f>ROUND(I140*H140,2)</f>
        <v>0</v>
      </c>
      <c r="K140" s="175" t="s">
        <v>127</v>
      </c>
      <c r="L140" s="39"/>
      <c r="M140" s="180" t="s">
        <v>19</v>
      </c>
      <c r="N140" s="181" t="s">
        <v>47</v>
      </c>
      <c r="O140" s="64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4" t="s">
        <v>128</v>
      </c>
      <c r="AT140" s="184" t="s">
        <v>123</v>
      </c>
      <c r="AU140" s="184" t="s">
        <v>86</v>
      </c>
      <c r="AY140" s="17" t="s">
        <v>121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7" t="s">
        <v>84</v>
      </c>
      <c r="BK140" s="185">
        <f>ROUND(I140*H140,2)</f>
        <v>0</v>
      </c>
      <c r="BL140" s="17" t="s">
        <v>128</v>
      </c>
      <c r="BM140" s="184" t="s">
        <v>219</v>
      </c>
    </row>
    <row r="141" spans="1:65" s="2" customFormat="1" ht="11.25">
      <c r="A141" s="34"/>
      <c r="B141" s="35"/>
      <c r="C141" s="36"/>
      <c r="D141" s="186" t="s">
        <v>130</v>
      </c>
      <c r="E141" s="36"/>
      <c r="F141" s="187" t="s">
        <v>220</v>
      </c>
      <c r="G141" s="36"/>
      <c r="H141" s="36"/>
      <c r="I141" s="188"/>
      <c r="J141" s="36"/>
      <c r="K141" s="36"/>
      <c r="L141" s="39"/>
      <c r="M141" s="189"/>
      <c r="N141" s="190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130</v>
      </c>
      <c r="AU141" s="17" t="s">
        <v>86</v>
      </c>
    </row>
    <row r="142" spans="1:65" s="13" customFormat="1" ht="11.25">
      <c r="B142" s="191"/>
      <c r="C142" s="192"/>
      <c r="D142" s="193" t="s">
        <v>132</v>
      </c>
      <c r="E142" s="194" t="s">
        <v>19</v>
      </c>
      <c r="F142" s="195" t="s">
        <v>221</v>
      </c>
      <c r="G142" s="192"/>
      <c r="H142" s="194" t="s">
        <v>19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132</v>
      </c>
      <c r="AU142" s="201" t="s">
        <v>86</v>
      </c>
      <c r="AV142" s="13" t="s">
        <v>84</v>
      </c>
      <c r="AW142" s="13" t="s">
        <v>37</v>
      </c>
      <c r="AX142" s="13" t="s">
        <v>76</v>
      </c>
      <c r="AY142" s="201" t="s">
        <v>121</v>
      </c>
    </row>
    <row r="143" spans="1:65" s="14" customFormat="1" ht="11.25">
      <c r="B143" s="202"/>
      <c r="C143" s="203"/>
      <c r="D143" s="193" t="s">
        <v>132</v>
      </c>
      <c r="E143" s="204" t="s">
        <v>19</v>
      </c>
      <c r="F143" s="205" t="s">
        <v>222</v>
      </c>
      <c r="G143" s="203"/>
      <c r="H143" s="206">
        <v>9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132</v>
      </c>
      <c r="AU143" s="212" t="s">
        <v>86</v>
      </c>
      <c r="AV143" s="14" t="s">
        <v>86</v>
      </c>
      <c r="AW143" s="14" t="s">
        <v>37</v>
      </c>
      <c r="AX143" s="14" t="s">
        <v>84</v>
      </c>
      <c r="AY143" s="212" t="s">
        <v>121</v>
      </c>
    </row>
    <row r="144" spans="1:65" s="2" customFormat="1" ht="16.5" customHeight="1">
      <c r="A144" s="34"/>
      <c r="B144" s="35"/>
      <c r="C144" s="173" t="s">
        <v>223</v>
      </c>
      <c r="D144" s="173" t="s">
        <v>123</v>
      </c>
      <c r="E144" s="174" t="s">
        <v>224</v>
      </c>
      <c r="F144" s="175" t="s">
        <v>225</v>
      </c>
      <c r="G144" s="176" t="s">
        <v>126</v>
      </c>
      <c r="H144" s="177">
        <v>23</v>
      </c>
      <c r="I144" s="178"/>
      <c r="J144" s="179">
        <f>ROUND(I144*H144,2)</f>
        <v>0</v>
      </c>
      <c r="K144" s="175" t="s">
        <v>127</v>
      </c>
      <c r="L144" s="39"/>
      <c r="M144" s="180" t="s">
        <v>19</v>
      </c>
      <c r="N144" s="181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128</v>
      </c>
      <c r="AT144" s="184" t="s">
        <v>123</v>
      </c>
      <c r="AU144" s="184" t="s">
        <v>86</v>
      </c>
      <c r="AY144" s="17" t="s">
        <v>121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128</v>
      </c>
      <c r="BM144" s="184" t="s">
        <v>226</v>
      </c>
    </row>
    <row r="145" spans="1:65" s="2" customFormat="1" ht="11.25">
      <c r="A145" s="34"/>
      <c r="B145" s="35"/>
      <c r="C145" s="36"/>
      <c r="D145" s="186" t="s">
        <v>130</v>
      </c>
      <c r="E145" s="36"/>
      <c r="F145" s="187" t="s">
        <v>227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130</v>
      </c>
      <c r="AU145" s="17" t="s">
        <v>86</v>
      </c>
    </row>
    <row r="146" spans="1:65" s="13" customFormat="1" ht="11.25">
      <c r="B146" s="191"/>
      <c r="C146" s="192"/>
      <c r="D146" s="193" t="s">
        <v>132</v>
      </c>
      <c r="E146" s="194" t="s">
        <v>19</v>
      </c>
      <c r="F146" s="195" t="s">
        <v>221</v>
      </c>
      <c r="G146" s="192"/>
      <c r="H146" s="194" t="s">
        <v>19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132</v>
      </c>
      <c r="AU146" s="201" t="s">
        <v>86</v>
      </c>
      <c r="AV146" s="13" t="s">
        <v>84</v>
      </c>
      <c r="AW146" s="13" t="s">
        <v>37</v>
      </c>
      <c r="AX146" s="13" t="s">
        <v>76</v>
      </c>
      <c r="AY146" s="201" t="s">
        <v>121</v>
      </c>
    </row>
    <row r="147" spans="1:65" s="14" customFormat="1" ht="11.25">
      <c r="B147" s="202"/>
      <c r="C147" s="203"/>
      <c r="D147" s="193" t="s">
        <v>132</v>
      </c>
      <c r="E147" s="204" t="s">
        <v>19</v>
      </c>
      <c r="F147" s="205" t="s">
        <v>222</v>
      </c>
      <c r="G147" s="203"/>
      <c r="H147" s="206">
        <v>9</v>
      </c>
      <c r="I147" s="207"/>
      <c r="J147" s="203"/>
      <c r="K147" s="203"/>
      <c r="L147" s="208"/>
      <c r="M147" s="209"/>
      <c r="N147" s="210"/>
      <c r="O147" s="210"/>
      <c r="P147" s="210"/>
      <c r="Q147" s="210"/>
      <c r="R147" s="210"/>
      <c r="S147" s="210"/>
      <c r="T147" s="211"/>
      <c r="AT147" s="212" t="s">
        <v>132</v>
      </c>
      <c r="AU147" s="212" t="s">
        <v>86</v>
      </c>
      <c r="AV147" s="14" t="s">
        <v>86</v>
      </c>
      <c r="AW147" s="14" t="s">
        <v>37</v>
      </c>
      <c r="AX147" s="14" t="s">
        <v>76</v>
      </c>
      <c r="AY147" s="212" t="s">
        <v>121</v>
      </c>
    </row>
    <row r="148" spans="1:65" s="13" customFormat="1" ht="11.25">
      <c r="B148" s="191"/>
      <c r="C148" s="192"/>
      <c r="D148" s="193" t="s">
        <v>132</v>
      </c>
      <c r="E148" s="194" t="s">
        <v>19</v>
      </c>
      <c r="F148" s="195" t="s">
        <v>228</v>
      </c>
      <c r="G148" s="192"/>
      <c r="H148" s="194" t="s">
        <v>19</v>
      </c>
      <c r="I148" s="196"/>
      <c r="J148" s="192"/>
      <c r="K148" s="192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132</v>
      </c>
      <c r="AU148" s="201" t="s">
        <v>86</v>
      </c>
      <c r="AV148" s="13" t="s">
        <v>84</v>
      </c>
      <c r="AW148" s="13" t="s">
        <v>37</v>
      </c>
      <c r="AX148" s="13" t="s">
        <v>76</v>
      </c>
      <c r="AY148" s="201" t="s">
        <v>121</v>
      </c>
    </row>
    <row r="149" spans="1:65" s="14" customFormat="1" ht="11.25">
      <c r="B149" s="202"/>
      <c r="C149" s="203"/>
      <c r="D149" s="193" t="s">
        <v>132</v>
      </c>
      <c r="E149" s="204" t="s">
        <v>19</v>
      </c>
      <c r="F149" s="205" t="s">
        <v>229</v>
      </c>
      <c r="G149" s="203"/>
      <c r="H149" s="206">
        <v>14</v>
      </c>
      <c r="I149" s="207"/>
      <c r="J149" s="203"/>
      <c r="K149" s="203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132</v>
      </c>
      <c r="AU149" s="212" t="s">
        <v>86</v>
      </c>
      <c r="AV149" s="14" t="s">
        <v>86</v>
      </c>
      <c r="AW149" s="14" t="s">
        <v>37</v>
      </c>
      <c r="AX149" s="14" t="s">
        <v>76</v>
      </c>
      <c r="AY149" s="212" t="s">
        <v>121</v>
      </c>
    </row>
    <row r="150" spans="1:65" s="15" customFormat="1" ht="11.25">
      <c r="B150" s="213"/>
      <c r="C150" s="214"/>
      <c r="D150" s="193" t="s">
        <v>132</v>
      </c>
      <c r="E150" s="215" t="s">
        <v>19</v>
      </c>
      <c r="F150" s="216" t="s">
        <v>137</v>
      </c>
      <c r="G150" s="214"/>
      <c r="H150" s="217">
        <v>23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132</v>
      </c>
      <c r="AU150" s="223" t="s">
        <v>86</v>
      </c>
      <c r="AV150" s="15" t="s">
        <v>128</v>
      </c>
      <c r="AW150" s="15" t="s">
        <v>37</v>
      </c>
      <c r="AX150" s="15" t="s">
        <v>84</v>
      </c>
      <c r="AY150" s="223" t="s">
        <v>121</v>
      </c>
    </row>
    <row r="151" spans="1:65" s="2" customFormat="1" ht="24.2" customHeight="1">
      <c r="A151" s="34"/>
      <c r="B151" s="35"/>
      <c r="C151" s="173" t="s">
        <v>230</v>
      </c>
      <c r="D151" s="173" t="s">
        <v>123</v>
      </c>
      <c r="E151" s="174" t="s">
        <v>231</v>
      </c>
      <c r="F151" s="175" t="s">
        <v>232</v>
      </c>
      <c r="G151" s="176" t="s">
        <v>126</v>
      </c>
      <c r="H151" s="177">
        <v>9</v>
      </c>
      <c r="I151" s="178"/>
      <c r="J151" s="179">
        <f>ROUND(I151*H151,2)</f>
        <v>0</v>
      </c>
      <c r="K151" s="175" t="s">
        <v>127</v>
      </c>
      <c r="L151" s="39"/>
      <c r="M151" s="180" t="s">
        <v>19</v>
      </c>
      <c r="N151" s="181" t="s">
        <v>47</v>
      </c>
      <c r="O151" s="64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128</v>
      </c>
      <c r="AT151" s="184" t="s">
        <v>123</v>
      </c>
      <c r="AU151" s="184" t="s">
        <v>86</v>
      </c>
      <c r="AY151" s="17" t="s">
        <v>121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84</v>
      </c>
      <c r="BK151" s="185">
        <f>ROUND(I151*H151,2)</f>
        <v>0</v>
      </c>
      <c r="BL151" s="17" t="s">
        <v>128</v>
      </c>
      <c r="BM151" s="184" t="s">
        <v>233</v>
      </c>
    </row>
    <row r="152" spans="1:65" s="2" customFormat="1" ht="11.25">
      <c r="A152" s="34"/>
      <c r="B152" s="35"/>
      <c r="C152" s="36"/>
      <c r="D152" s="186" t="s">
        <v>130</v>
      </c>
      <c r="E152" s="36"/>
      <c r="F152" s="187" t="s">
        <v>234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130</v>
      </c>
      <c r="AU152" s="17" t="s">
        <v>86</v>
      </c>
    </row>
    <row r="153" spans="1:65" s="13" customFormat="1" ht="11.25">
      <c r="B153" s="191"/>
      <c r="C153" s="192"/>
      <c r="D153" s="193" t="s">
        <v>132</v>
      </c>
      <c r="E153" s="194" t="s">
        <v>19</v>
      </c>
      <c r="F153" s="195" t="s">
        <v>221</v>
      </c>
      <c r="G153" s="192"/>
      <c r="H153" s="194" t="s">
        <v>19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132</v>
      </c>
      <c r="AU153" s="201" t="s">
        <v>86</v>
      </c>
      <c r="AV153" s="13" t="s">
        <v>84</v>
      </c>
      <c r="AW153" s="13" t="s">
        <v>37</v>
      </c>
      <c r="AX153" s="13" t="s">
        <v>76</v>
      </c>
      <c r="AY153" s="201" t="s">
        <v>121</v>
      </c>
    </row>
    <row r="154" spans="1:65" s="14" customFormat="1" ht="11.25">
      <c r="B154" s="202"/>
      <c r="C154" s="203"/>
      <c r="D154" s="193" t="s">
        <v>132</v>
      </c>
      <c r="E154" s="204" t="s">
        <v>19</v>
      </c>
      <c r="F154" s="205" t="s">
        <v>222</v>
      </c>
      <c r="G154" s="203"/>
      <c r="H154" s="206">
        <v>9</v>
      </c>
      <c r="I154" s="207"/>
      <c r="J154" s="203"/>
      <c r="K154" s="203"/>
      <c r="L154" s="208"/>
      <c r="M154" s="209"/>
      <c r="N154" s="210"/>
      <c r="O154" s="210"/>
      <c r="P154" s="210"/>
      <c r="Q154" s="210"/>
      <c r="R154" s="210"/>
      <c r="S154" s="210"/>
      <c r="T154" s="211"/>
      <c r="AT154" s="212" t="s">
        <v>132</v>
      </c>
      <c r="AU154" s="212" t="s">
        <v>86</v>
      </c>
      <c r="AV154" s="14" t="s">
        <v>86</v>
      </c>
      <c r="AW154" s="14" t="s">
        <v>37</v>
      </c>
      <c r="AX154" s="14" t="s">
        <v>84</v>
      </c>
      <c r="AY154" s="212" t="s">
        <v>121</v>
      </c>
    </row>
    <row r="155" spans="1:65" s="2" customFormat="1" ht="24.2" customHeight="1">
      <c r="A155" s="34"/>
      <c r="B155" s="35"/>
      <c r="C155" s="173" t="s">
        <v>235</v>
      </c>
      <c r="D155" s="173" t="s">
        <v>123</v>
      </c>
      <c r="E155" s="174" t="s">
        <v>236</v>
      </c>
      <c r="F155" s="175" t="s">
        <v>237</v>
      </c>
      <c r="G155" s="176" t="s">
        <v>126</v>
      </c>
      <c r="H155" s="177">
        <v>14</v>
      </c>
      <c r="I155" s="178"/>
      <c r="J155" s="179">
        <f>ROUND(I155*H155,2)</f>
        <v>0</v>
      </c>
      <c r="K155" s="175" t="s">
        <v>127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128</v>
      </c>
      <c r="AT155" s="184" t="s">
        <v>123</v>
      </c>
      <c r="AU155" s="184" t="s">
        <v>86</v>
      </c>
      <c r="AY155" s="17" t="s">
        <v>121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128</v>
      </c>
      <c r="BM155" s="184" t="s">
        <v>238</v>
      </c>
    </row>
    <row r="156" spans="1:65" s="2" customFormat="1" ht="11.25">
      <c r="A156" s="34"/>
      <c r="B156" s="35"/>
      <c r="C156" s="36"/>
      <c r="D156" s="186" t="s">
        <v>130</v>
      </c>
      <c r="E156" s="36"/>
      <c r="F156" s="187" t="s">
        <v>239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130</v>
      </c>
      <c r="AU156" s="17" t="s">
        <v>86</v>
      </c>
    </row>
    <row r="157" spans="1:65" s="13" customFormat="1" ht="11.25">
      <c r="B157" s="191"/>
      <c r="C157" s="192"/>
      <c r="D157" s="193" t="s">
        <v>132</v>
      </c>
      <c r="E157" s="194" t="s">
        <v>19</v>
      </c>
      <c r="F157" s="195" t="s">
        <v>228</v>
      </c>
      <c r="G157" s="192"/>
      <c r="H157" s="194" t="s">
        <v>19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132</v>
      </c>
      <c r="AU157" s="201" t="s">
        <v>86</v>
      </c>
      <c r="AV157" s="13" t="s">
        <v>84</v>
      </c>
      <c r="AW157" s="13" t="s">
        <v>37</v>
      </c>
      <c r="AX157" s="13" t="s">
        <v>76</v>
      </c>
      <c r="AY157" s="201" t="s">
        <v>121</v>
      </c>
    </row>
    <row r="158" spans="1:65" s="14" customFormat="1" ht="11.25">
      <c r="B158" s="202"/>
      <c r="C158" s="203"/>
      <c r="D158" s="193" t="s">
        <v>132</v>
      </c>
      <c r="E158" s="204" t="s">
        <v>19</v>
      </c>
      <c r="F158" s="205" t="s">
        <v>229</v>
      </c>
      <c r="G158" s="203"/>
      <c r="H158" s="206">
        <v>14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132</v>
      </c>
      <c r="AU158" s="212" t="s">
        <v>86</v>
      </c>
      <c r="AV158" s="14" t="s">
        <v>86</v>
      </c>
      <c r="AW158" s="14" t="s">
        <v>37</v>
      </c>
      <c r="AX158" s="14" t="s">
        <v>84</v>
      </c>
      <c r="AY158" s="212" t="s">
        <v>121</v>
      </c>
    </row>
    <row r="159" spans="1:65" s="2" customFormat="1" ht="24.2" customHeight="1">
      <c r="A159" s="34"/>
      <c r="B159" s="35"/>
      <c r="C159" s="173" t="s">
        <v>240</v>
      </c>
      <c r="D159" s="173" t="s">
        <v>123</v>
      </c>
      <c r="E159" s="174" t="s">
        <v>241</v>
      </c>
      <c r="F159" s="175" t="s">
        <v>242</v>
      </c>
      <c r="G159" s="176" t="s">
        <v>126</v>
      </c>
      <c r="H159" s="177">
        <v>9</v>
      </c>
      <c r="I159" s="178"/>
      <c r="J159" s="179">
        <f>ROUND(I159*H159,2)</f>
        <v>0</v>
      </c>
      <c r="K159" s="175" t="s">
        <v>127</v>
      </c>
      <c r="L159" s="39"/>
      <c r="M159" s="180" t="s">
        <v>19</v>
      </c>
      <c r="N159" s="181" t="s">
        <v>47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128</v>
      </c>
      <c r="AT159" s="184" t="s">
        <v>123</v>
      </c>
      <c r="AU159" s="184" t="s">
        <v>86</v>
      </c>
      <c r="AY159" s="17" t="s">
        <v>121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128</v>
      </c>
      <c r="BM159" s="184" t="s">
        <v>243</v>
      </c>
    </row>
    <row r="160" spans="1:65" s="2" customFormat="1" ht="11.25">
      <c r="A160" s="34"/>
      <c r="B160" s="35"/>
      <c r="C160" s="36"/>
      <c r="D160" s="186" t="s">
        <v>130</v>
      </c>
      <c r="E160" s="36"/>
      <c r="F160" s="187" t="s">
        <v>244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130</v>
      </c>
      <c r="AU160" s="17" t="s">
        <v>86</v>
      </c>
    </row>
    <row r="161" spans="1:65" s="13" customFormat="1" ht="11.25">
      <c r="B161" s="191"/>
      <c r="C161" s="192"/>
      <c r="D161" s="193" t="s">
        <v>132</v>
      </c>
      <c r="E161" s="194" t="s">
        <v>19</v>
      </c>
      <c r="F161" s="195" t="s">
        <v>221</v>
      </c>
      <c r="G161" s="192"/>
      <c r="H161" s="194" t="s">
        <v>19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132</v>
      </c>
      <c r="AU161" s="201" t="s">
        <v>86</v>
      </c>
      <c r="AV161" s="13" t="s">
        <v>84</v>
      </c>
      <c r="AW161" s="13" t="s">
        <v>37</v>
      </c>
      <c r="AX161" s="13" t="s">
        <v>76</v>
      </c>
      <c r="AY161" s="201" t="s">
        <v>121</v>
      </c>
    </row>
    <row r="162" spans="1:65" s="14" customFormat="1" ht="11.25">
      <c r="B162" s="202"/>
      <c r="C162" s="203"/>
      <c r="D162" s="193" t="s">
        <v>132</v>
      </c>
      <c r="E162" s="204" t="s">
        <v>19</v>
      </c>
      <c r="F162" s="205" t="s">
        <v>222</v>
      </c>
      <c r="G162" s="203"/>
      <c r="H162" s="206">
        <v>9</v>
      </c>
      <c r="I162" s="207"/>
      <c r="J162" s="203"/>
      <c r="K162" s="203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132</v>
      </c>
      <c r="AU162" s="212" t="s">
        <v>86</v>
      </c>
      <c r="AV162" s="14" t="s">
        <v>86</v>
      </c>
      <c r="AW162" s="14" t="s">
        <v>37</v>
      </c>
      <c r="AX162" s="14" t="s">
        <v>84</v>
      </c>
      <c r="AY162" s="212" t="s">
        <v>121</v>
      </c>
    </row>
    <row r="163" spans="1:65" s="2" customFormat="1" ht="37.9" customHeight="1">
      <c r="A163" s="34"/>
      <c r="B163" s="35"/>
      <c r="C163" s="173" t="s">
        <v>245</v>
      </c>
      <c r="D163" s="173" t="s">
        <v>123</v>
      </c>
      <c r="E163" s="174" t="s">
        <v>246</v>
      </c>
      <c r="F163" s="175" t="s">
        <v>247</v>
      </c>
      <c r="G163" s="176" t="s">
        <v>126</v>
      </c>
      <c r="H163" s="177">
        <v>46</v>
      </c>
      <c r="I163" s="178"/>
      <c r="J163" s="179">
        <f>ROUND(I163*H163,2)</f>
        <v>0</v>
      </c>
      <c r="K163" s="175" t="s">
        <v>127</v>
      </c>
      <c r="L163" s="39"/>
      <c r="M163" s="180" t="s">
        <v>19</v>
      </c>
      <c r="N163" s="181" t="s">
        <v>47</v>
      </c>
      <c r="O163" s="64"/>
      <c r="P163" s="182">
        <f>O163*H163</f>
        <v>0</v>
      </c>
      <c r="Q163" s="182">
        <v>8.9219999999999994E-2</v>
      </c>
      <c r="R163" s="182">
        <f>Q163*H163</f>
        <v>4.10412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128</v>
      </c>
      <c r="AT163" s="184" t="s">
        <v>123</v>
      </c>
      <c r="AU163" s="184" t="s">
        <v>86</v>
      </c>
      <c r="AY163" s="17" t="s">
        <v>121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84</v>
      </c>
      <c r="BK163" s="185">
        <f>ROUND(I163*H163,2)</f>
        <v>0</v>
      </c>
      <c r="BL163" s="17" t="s">
        <v>128</v>
      </c>
      <c r="BM163" s="184" t="s">
        <v>248</v>
      </c>
    </row>
    <row r="164" spans="1:65" s="2" customFormat="1" ht="11.25">
      <c r="A164" s="34"/>
      <c r="B164" s="35"/>
      <c r="C164" s="36"/>
      <c r="D164" s="186" t="s">
        <v>130</v>
      </c>
      <c r="E164" s="36"/>
      <c r="F164" s="187" t="s">
        <v>249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130</v>
      </c>
      <c r="AU164" s="17" t="s">
        <v>86</v>
      </c>
    </row>
    <row r="165" spans="1:65" s="13" customFormat="1" ht="11.25">
      <c r="B165" s="191"/>
      <c r="C165" s="192"/>
      <c r="D165" s="193" t="s">
        <v>132</v>
      </c>
      <c r="E165" s="194" t="s">
        <v>19</v>
      </c>
      <c r="F165" s="195" t="s">
        <v>205</v>
      </c>
      <c r="G165" s="192"/>
      <c r="H165" s="194" t="s">
        <v>19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132</v>
      </c>
      <c r="AU165" s="201" t="s">
        <v>86</v>
      </c>
      <c r="AV165" s="13" t="s">
        <v>84</v>
      </c>
      <c r="AW165" s="13" t="s">
        <v>37</v>
      </c>
      <c r="AX165" s="13" t="s">
        <v>76</v>
      </c>
      <c r="AY165" s="201" t="s">
        <v>121</v>
      </c>
    </row>
    <row r="166" spans="1:65" s="14" customFormat="1" ht="11.25">
      <c r="B166" s="202"/>
      <c r="C166" s="203"/>
      <c r="D166" s="193" t="s">
        <v>132</v>
      </c>
      <c r="E166" s="204" t="s">
        <v>19</v>
      </c>
      <c r="F166" s="205" t="s">
        <v>206</v>
      </c>
      <c r="G166" s="203"/>
      <c r="H166" s="206">
        <v>38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132</v>
      </c>
      <c r="AU166" s="212" t="s">
        <v>86</v>
      </c>
      <c r="AV166" s="14" t="s">
        <v>86</v>
      </c>
      <c r="AW166" s="14" t="s">
        <v>37</v>
      </c>
      <c r="AX166" s="14" t="s">
        <v>76</v>
      </c>
      <c r="AY166" s="212" t="s">
        <v>121</v>
      </c>
    </row>
    <row r="167" spans="1:65" s="13" customFormat="1" ht="11.25">
      <c r="B167" s="191"/>
      <c r="C167" s="192"/>
      <c r="D167" s="193" t="s">
        <v>132</v>
      </c>
      <c r="E167" s="194" t="s">
        <v>19</v>
      </c>
      <c r="F167" s="195" t="s">
        <v>207</v>
      </c>
      <c r="G167" s="192"/>
      <c r="H167" s="194" t="s">
        <v>19</v>
      </c>
      <c r="I167" s="196"/>
      <c r="J167" s="192"/>
      <c r="K167" s="192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132</v>
      </c>
      <c r="AU167" s="201" t="s">
        <v>86</v>
      </c>
      <c r="AV167" s="13" t="s">
        <v>84</v>
      </c>
      <c r="AW167" s="13" t="s">
        <v>37</v>
      </c>
      <c r="AX167" s="13" t="s">
        <v>76</v>
      </c>
      <c r="AY167" s="201" t="s">
        <v>121</v>
      </c>
    </row>
    <row r="168" spans="1:65" s="14" customFormat="1" ht="11.25">
      <c r="B168" s="202"/>
      <c r="C168" s="203"/>
      <c r="D168" s="193" t="s">
        <v>132</v>
      </c>
      <c r="E168" s="204" t="s">
        <v>19</v>
      </c>
      <c r="F168" s="205" t="s">
        <v>208</v>
      </c>
      <c r="G168" s="203"/>
      <c r="H168" s="206">
        <v>8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132</v>
      </c>
      <c r="AU168" s="212" t="s">
        <v>86</v>
      </c>
      <c r="AV168" s="14" t="s">
        <v>86</v>
      </c>
      <c r="AW168" s="14" t="s">
        <v>37</v>
      </c>
      <c r="AX168" s="14" t="s">
        <v>76</v>
      </c>
      <c r="AY168" s="212" t="s">
        <v>121</v>
      </c>
    </row>
    <row r="169" spans="1:65" s="15" customFormat="1" ht="11.25">
      <c r="B169" s="213"/>
      <c r="C169" s="214"/>
      <c r="D169" s="193" t="s">
        <v>132</v>
      </c>
      <c r="E169" s="215" t="s">
        <v>19</v>
      </c>
      <c r="F169" s="216" t="s">
        <v>137</v>
      </c>
      <c r="G169" s="214"/>
      <c r="H169" s="217">
        <v>46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132</v>
      </c>
      <c r="AU169" s="223" t="s">
        <v>86</v>
      </c>
      <c r="AV169" s="15" t="s">
        <v>128</v>
      </c>
      <c r="AW169" s="15" t="s">
        <v>37</v>
      </c>
      <c r="AX169" s="15" t="s">
        <v>84</v>
      </c>
      <c r="AY169" s="223" t="s">
        <v>121</v>
      </c>
    </row>
    <row r="170" spans="1:65" s="2" customFormat="1" ht="16.5" customHeight="1">
      <c r="A170" s="34"/>
      <c r="B170" s="35"/>
      <c r="C170" s="224" t="s">
        <v>250</v>
      </c>
      <c r="D170" s="224" t="s">
        <v>189</v>
      </c>
      <c r="E170" s="225" t="s">
        <v>251</v>
      </c>
      <c r="F170" s="226" t="s">
        <v>252</v>
      </c>
      <c r="G170" s="227" t="s">
        <v>126</v>
      </c>
      <c r="H170" s="228">
        <v>39.14</v>
      </c>
      <c r="I170" s="229"/>
      <c r="J170" s="230">
        <f>ROUND(I170*H170,2)</f>
        <v>0</v>
      </c>
      <c r="K170" s="226" t="s">
        <v>127</v>
      </c>
      <c r="L170" s="231"/>
      <c r="M170" s="232" t="s">
        <v>19</v>
      </c>
      <c r="N170" s="233" t="s">
        <v>47</v>
      </c>
      <c r="O170" s="64"/>
      <c r="P170" s="182">
        <f>O170*H170</f>
        <v>0</v>
      </c>
      <c r="Q170" s="182">
        <v>0.13200000000000001</v>
      </c>
      <c r="R170" s="182">
        <f>Q170*H170</f>
        <v>5.16648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178</v>
      </c>
      <c r="AT170" s="184" t="s">
        <v>189</v>
      </c>
      <c r="AU170" s="184" t="s">
        <v>86</v>
      </c>
      <c r="AY170" s="17" t="s">
        <v>121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84</v>
      </c>
      <c r="BK170" s="185">
        <f>ROUND(I170*H170,2)</f>
        <v>0</v>
      </c>
      <c r="BL170" s="17" t="s">
        <v>128</v>
      </c>
      <c r="BM170" s="184" t="s">
        <v>253</v>
      </c>
    </row>
    <row r="171" spans="1:65" s="14" customFormat="1" ht="11.25">
      <c r="B171" s="202"/>
      <c r="C171" s="203"/>
      <c r="D171" s="193" t="s">
        <v>132</v>
      </c>
      <c r="E171" s="203"/>
      <c r="F171" s="205" t="s">
        <v>254</v>
      </c>
      <c r="G171" s="203"/>
      <c r="H171" s="206">
        <v>39.14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132</v>
      </c>
      <c r="AU171" s="212" t="s">
        <v>86</v>
      </c>
      <c r="AV171" s="14" t="s">
        <v>86</v>
      </c>
      <c r="AW171" s="14" t="s">
        <v>4</v>
      </c>
      <c r="AX171" s="14" t="s">
        <v>84</v>
      </c>
      <c r="AY171" s="212" t="s">
        <v>121</v>
      </c>
    </row>
    <row r="172" spans="1:65" s="2" customFormat="1" ht="16.5" customHeight="1">
      <c r="A172" s="34"/>
      <c r="B172" s="35"/>
      <c r="C172" s="224" t="s">
        <v>7</v>
      </c>
      <c r="D172" s="224" t="s">
        <v>189</v>
      </c>
      <c r="E172" s="225" t="s">
        <v>255</v>
      </c>
      <c r="F172" s="226" t="s">
        <v>256</v>
      </c>
      <c r="G172" s="227" t="s">
        <v>126</v>
      </c>
      <c r="H172" s="228">
        <v>8.24</v>
      </c>
      <c r="I172" s="229"/>
      <c r="J172" s="230">
        <f>ROUND(I172*H172,2)</f>
        <v>0</v>
      </c>
      <c r="K172" s="226" t="s">
        <v>127</v>
      </c>
      <c r="L172" s="231"/>
      <c r="M172" s="232" t="s">
        <v>19</v>
      </c>
      <c r="N172" s="233" t="s">
        <v>47</v>
      </c>
      <c r="O172" s="64"/>
      <c r="P172" s="182">
        <f>O172*H172</f>
        <v>0</v>
      </c>
      <c r="Q172" s="182">
        <v>0.13100000000000001</v>
      </c>
      <c r="R172" s="182">
        <f>Q172*H172</f>
        <v>1.0794400000000002</v>
      </c>
      <c r="S172" s="182">
        <v>0</v>
      </c>
      <c r="T172" s="18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4" t="s">
        <v>178</v>
      </c>
      <c r="AT172" s="184" t="s">
        <v>189</v>
      </c>
      <c r="AU172" s="184" t="s">
        <v>86</v>
      </c>
      <c r="AY172" s="17" t="s">
        <v>121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7" t="s">
        <v>84</v>
      </c>
      <c r="BK172" s="185">
        <f>ROUND(I172*H172,2)</f>
        <v>0</v>
      </c>
      <c r="BL172" s="17" t="s">
        <v>128</v>
      </c>
      <c r="BM172" s="184" t="s">
        <v>257</v>
      </c>
    </row>
    <row r="173" spans="1:65" s="14" customFormat="1" ht="11.25">
      <c r="B173" s="202"/>
      <c r="C173" s="203"/>
      <c r="D173" s="193" t="s">
        <v>132</v>
      </c>
      <c r="E173" s="203"/>
      <c r="F173" s="205" t="s">
        <v>258</v>
      </c>
      <c r="G173" s="203"/>
      <c r="H173" s="206">
        <v>8.24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132</v>
      </c>
      <c r="AU173" s="212" t="s">
        <v>86</v>
      </c>
      <c r="AV173" s="14" t="s">
        <v>86</v>
      </c>
      <c r="AW173" s="14" t="s">
        <v>4</v>
      </c>
      <c r="AX173" s="14" t="s">
        <v>84</v>
      </c>
      <c r="AY173" s="212" t="s">
        <v>121</v>
      </c>
    </row>
    <row r="174" spans="1:65" s="12" customFormat="1" ht="22.9" customHeight="1">
      <c r="B174" s="157"/>
      <c r="C174" s="158"/>
      <c r="D174" s="159" t="s">
        <v>75</v>
      </c>
      <c r="E174" s="171" t="s">
        <v>183</v>
      </c>
      <c r="F174" s="171" t="s">
        <v>259</v>
      </c>
      <c r="G174" s="158"/>
      <c r="H174" s="158"/>
      <c r="I174" s="161"/>
      <c r="J174" s="172">
        <f>BK174</f>
        <v>0</v>
      </c>
      <c r="K174" s="158"/>
      <c r="L174" s="163"/>
      <c r="M174" s="164"/>
      <c r="N174" s="165"/>
      <c r="O174" s="165"/>
      <c r="P174" s="166">
        <f>SUM(P175:P205)</f>
        <v>0</v>
      </c>
      <c r="Q174" s="165"/>
      <c r="R174" s="166">
        <f>SUM(R175:R205)</f>
        <v>9.355799600000001</v>
      </c>
      <c r="S174" s="165"/>
      <c r="T174" s="167">
        <f>SUM(T175:T205)</f>
        <v>0</v>
      </c>
      <c r="AR174" s="168" t="s">
        <v>84</v>
      </c>
      <c r="AT174" s="169" t="s">
        <v>75</v>
      </c>
      <c r="AU174" s="169" t="s">
        <v>84</v>
      </c>
      <c r="AY174" s="168" t="s">
        <v>121</v>
      </c>
      <c r="BK174" s="170">
        <f>SUM(BK175:BK205)</f>
        <v>0</v>
      </c>
    </row>
    <row r="175" spans="1:65" s="2" customFormat="1" ht="21.75" customHeight="1">
      <c r="A175" s="34"/>
      <c r="B175" s="35"/>
      <c r="C175" s="173" t="s">
        <v>260</v>
      </c>
      <c r="D175" s="173" t="s">
        <v>123</v>
      </c>
      <c r="E175" s="174" t="s">
        <v>261</v>
      </c>
      <c r="F175" s="175" t="s">
        <v>262</v>
      </c>
      <c r="G175" s="176" t="s">
        <v>126</v>
      </c>
      <c r="H175" s="177">
        <v>12</v>
      </c>
      <c r="I175" s="178"/>
      <c r="J175" s="179">
        <f>ROUND(I175*H175,2)</f>
        <v>0</v>
      </c>
      <c r="K175" s="175" t="s">
        <v>127</v>
      </c>
      <c r="L175" s="39"/>
      <c r="M175" s="180" t="s">
        <v>19</v>
      </c>
      <c r="N175" s="181" t="s">
        <v>47</v>
      </c>
      <c r="O175" s="64"/>
      <c r="P175" s="182">
        <f>O175*H175</f>
        <v>0</v>
      </c>
      <c r="Q175" s="182">
        <v>2.5999999999999999E-3</v>
      </c>
      <c r="R175" s="182">
        <f>Q175*H175</f>
        <v>3.1199999999999999E-2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128</v>
      </c>
      <c r="AT175" s="184" t="s">
        <v>123</v>
      </c>
      <c r="AU175" s="184" t="s">
        <v>86</v>
      </c>
      <c r="AY175" s="17" t="s">
        <v>121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84</v>
      </c>
      <c r="BK175" s="185">
        <f>ROUND(I175*H175,2)</f>
        <v>0</v>
      </c>
      <c r="BL175" s="17" t="s">
        <v>128</v>
      </c>
      <c r="BM175" s="184" t="s">
        <v>263</v>
      </c>
    </row>
    <row r="176" spans="1:65" s="2" customFormat="1" ht="11.25">
      <c r="A176" s="34"/>
      <c r="B176" s="35"/>
      <c r="C176" s="36"/>
      <c r="D176" s="186" t="s">
        <v>130</v>
      </c>
      <c r="E176" s="36"/>
      <c r="F176" s="187" t="s">
        <v>264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130</v>
      </c>
      <c r="AU176" s="17" t="s">
        <v>86</v>
      </c>
    </row>
    <row r="177" spans="1:65" s="13" customFormat="1" ht="11.25">
      <c r="B177" s="191"/>
      <c r="C177" s="192"/>
      <c r="D177" s="193" t="s">
        <v>132</v>
      </c>
      <c r="E177" s="194" t="s">
        <v>19</v>
      </c>
      <c r="F177" s="195" t="s">
        <v>265</v>
      </c>
      <c r="G177" s="192"/>
      <c r="H177" s="194" t="s">
        <v>19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132</v>
      </c>
      <c r="AU177" s="201" t="s">
        <v>86</v>
      </c>
      <c r="AV177" s="13" t="s">
        <v>84</v>
      </c>
      <c r="AW177" s="13" t="s">
        <v>37</v>
      </c>
      <c r="AX177" s="13" t="s">
        <v>76</v>
      </c>
      <c r="AY177" s="201" t="s">
        <v>121</v>
      </c>
    </row>
    <row r="178" spans="1:65" s="14" customFormat="1" ht="11.25">
      <c r="B178" s="202"/>
      <c r="C178" s="203"/>
      <c r="D178" s="193" t="s">
        <v>132</v>
      </c>
      <c r="E178" s="204" t="s">
        <v>19</v>
      </c>
      <c r="F178" s="205" t="s">
        <v>144</v>
      </c>
      <c r="G178" s="203"/>
      <c r="H178" s="206">
        <v>12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132</v>
      </c>
      <c r="AU178" s="212" t="s">
        <v>86</v>
      </c>
      <c r="AV178" s="14" t="s">
        <v>86</v>
      </c>
      <c r="AW178" s="14" t="s">
        <v>37</v>
      </c>
      <c r="AX178" s="14" t="s">
        <v>84</v>
      </c>
      <c r="AY178" s="212" t="s">
        <v>121</v>
      </c>
    </row>
    <row r="179" spans="1:65" s="2" customFormat="1" ht="16.5" customHeight="1">
      <c r="A179" s="34"/>
      <c r="B179" s="35"/>
      <c r="C179" s="173" t="s">
        <v>266</v>
      </c>
      <c r="D179" s="173" t="s">
        <v>123</v>
      </c>
      <c r="E179" s="174" t="s">
        <v>267</v>
      </c>
      <c r="F179" s="175" t="s">
        <v>268</v>
      </c>
      <c r="G179" s="176" t="s">
        <v>159</v>
      </c>
      <c r="H179" s="177">
        <v>7</v>
      </c>
      <c r="I179" s="178"/>
      <c r="J179" s="179">
        <f>ROUND(I179*H179,2)</f>
        <v>0</v>
      </c>
      <c r="K179" s="175" t="s">
        <v>127</v>
      </c>
      <c r="L179" s="39"/>
      <c r="M179" s="180" t="s">
        <v>19</v>
      </c>
      <c r="N179" s="181" t="s">
        <v>47</v>
      </c>
      <c r="O179" s="64"/>
      <c r="P179" s="182">
        <f>O179*H179</f>
        <v>0</v>
      </c>
      <c r="Q179" s="182">
        <v>1.3999999999999999E-4</v>
      </c>
      <c r="R179" s="182">
        <f>Q179*H179</f>
        <v>9.7999999999999997E-4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128</v>
      </c>
      <c r="AT179" s="184" t="s">
        <v>123</v>
      </c>
      <c r="AU179" s="184" t="s">
        <v>86</v>
      </c>
      <c r="AY179" s="17" t="s">
        <v>121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84</v>
      </c>
      <c r="BK179" s="185">
        <f>ROUND(I179*H179,2)</f>
        <v>0</v>
      </c>
      <c r="BL179" s="17" t="s">
        <v>128</v>
      </c>
      <c r="BM179" s="184" t="s">
        <v>269</v>
      </c>
    </row>
    <row r="180" spans="1:65" s="2" customFormat="1" ht="11.25">
      <c r="A180" s="34"/>
      <c r="B180" s="35"/>
      <c r="C180" s="36"/>
      <c r="D180" s="186" t="s">
        <v>130</v>
      </c>
      <c r="E180" s="36"/>
      <c r="F180" s="187" t="s">
        <v>270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130</v>
      </c>
      <c r="AU180" s="17" t="s">
        <v>86</v>
      </c>
    </row>
    <row r="181" spans="1:65" s="2" customFormat="1" ht="24.2" customHeight="1">
      <c r="A181" s="34"/>
      <c r="B181" s="35"/>
      <c r="C181" s="173" t="s">
        <v>271</v>
      </c>
      <c r="D181" s="173" t="s">
        <v>123</v>
      </c>
      <c r="E181" s="174" t="s">
        <v>272</v>
      </c>
      <c r="F181" s="175" t="s">
        <v>273</v>
      </c>
      <c r="G181" s="176" t="s">
        <v>126</v>
      </c>
      <c r="H181" s="177">
        <v>12</v>
      </c>
      <c r="I181" s="178"/>
      <c r="J181" s="179">
        <f>ROUND(I181*H181,2)</f>
        <v>0</v>
      </c>
      <c r="K181" s="175" t="s">
        <v>127</v>
      </c>
      <c r="L181" s="39"/>
      <c r="M181" s="180" t="s">
        <v>19</v>
      </c>
      <c r="N181" s="181" t="s">
        <v>47</v>
      </c>
      <c r="O181" s="64"/>
      <c r="P181" s="182">
        <f>O181*H181</f>
        <v>0</v>
      </c>
      <c r="Q181" s="182">
        <v>1.0000000000000001E-5</v>
      </c>
      <c r="R181" s="182">
        <f>Q181*H181</f>
        <v>1.2000000000000002E-4</v>
      </c>
      <c r="S181" s="182">
        <v>0</v>
      </c>
      <c r="T181" s="18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4" t="s">
        <v>128</v>
      </c>
      <c r="AT181" s="184" t="s">
        <v>123</v>
      </c>
      <c r="AU181" s="184" t="s">
        <v>86</v>
      </c>
      <c r="AY181" s="17" t="s">
        <v>121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7" t="s">
        <v>84</v>
      </c>
      <c r="BK181" s="185">
        <f>ROUND(I181*H181,2)</f>
        <v>0</v>
      </c>
      <c r="BL181" s="17" t="s">
        <v>128</v>
      </c>
      <c r="BM181" s="184" t="s">
        <v>274</v>
      </c>
    </row>
    <row r="182" spans="1:65" s="2" customFormat="1" ht="11.25">
      <c r="A182" s="34"/>
      <c r="B182" s="35"/>
      <c r="C182" s="36"/>
      <c r="D182" s="186" t="s">
        <v>130</v>
      </c>
      <c r="E182" s="36"/>
      <c r="F182" s="187" t="s">
        <v>275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130</v>
      </c>
      <c r="AU182" s="17" t="s">
        <v>86</v>
      </c>
    </row>
    <row r="183" spans="1:65" s="2" customFormat="1" ht="24.2" customHeight="1">
      <c r="A183" s="34"/>
      <c r="B183" s="35"/>
      <c r="C183" s="173" t="s">
        <v>276</v>
      </c>
      <c r="D183" s="173" t="s">
        <v>123</v>
      </c>
      <c r="E183" s="174" t="s">
        <v>277</v>
      </c>
      <c r="F183" s="175" t="s">
        <v>278</v>
      </c>
      <c r="G183" s="176" t="s">
        <v>159</v>
      </c>
      <c r="H183" s="177">
        <v>18</v>
      </c>
      <c r="I183" s="178"/>
      <c r="J183" s="179">
        <f>ROUND(I183*H183,2)</f>
        <v>0</v>
      </c>
      <c r="K183" s="175" t="s">
        <v>127</v>
      </c>
      <c r="L183" s="39"/>
      <c r="M183" s="180" t="s">
        <v>19</v>
      </c>
      <c r="N183" s="181" t="s">
        <v>47</v>
      </c>
      <c r="O183" s="64"/>
      <c r="P183" s="182">
        <f>O183*H183</f>
        <v>0</v>
      </c>
      <c r="Q183" s="182">
        <v>0.16850000000000001</v>
      </c>
      <c r="R183" s="182">
        <f>Q183*H183</f>
        <v>3.0330000000000004</v>
      </c>
      <c r="S183" s="182">
        <v>0</v>
      </c>
      <c r="T183" s="18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4" t="s">
        <v>128</v>
      </c>
      <c r="AT183" s="184" t="s">
        <v>123</v>
      </c>
      <c r="AU183" s="184" t="s">
        <v>86</v>
      </c>
      <c r="AY183" s="17" t="s">
        <v>121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7" t="s">
        <v>84</v>
      </c>
      <c r="BK183" s="185">
        <f>ROUND(I183*H183,2)</f>
        <v>0</v>
      </c>
      <c r="BL183" s="17" t="s">
        <v>128</v>
      </c>
      <c r="BM183" s="184" t="s">
        <v>279</v>
      </c>
    </row>
    <row r="184" spans="1:65" s="2" customFormat="1" ht="11.25">
      <c r="A184" s="34"/>
      <c r="B184" s="35"/>
      <c r="C184" s="36"/>
      <c r="D184" s="186" t="s">
        <v>130</v>
      </c>
      <c r="E184" s="36"/>
      <c r="F184" s="187" t="s">
        <v>280</v>
      </c>
      <c r="G184" s="36"/>
      <c r="H184" s="36"/>
      <c r="I184" s="188"/>
      <c r="J184" s="36"/>
      <c r="K184" s="36"/>
      <c r="L184" s="39"/>
      <c r="M184" s="189"/>
      <c r="N184" s="190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130</v>
      </c>
      <c r="AU184" s="17" t="s">
        <v>86</v>
      </c>
    </row>
    <row r="185" spans="1:65" s="2" customFormat="1" ht="19.5">
      <c r="A185" s="34"/>
      <c r="B185" s="35"/>
      <c r="C185" s="36"/>
      <c r="D185" s="193" t="s">
        <v>281</v>
      </c>
      <c r="E185" s="36"/>
      <c r="F185" s="234" t="s">
        <v>282</v>
      </c>
      <c r="G185" s="36"/>
      <c r="H185" s="36"/>
      <c r="I185" s="188"/>
      <c r="J185" s="36"/>
      <c r="K185" s="36"/>
      <c r="L185" s="39"/>
      <c r="M185" s="189"/>
      <c r="N185" s="190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281</v>
      </c>
      <c r="AU185" s="17" t="s">
        <v>86</v>
      </c>
    </row>
    <row r="186" spans="1:65" s="14" customFormat="1" ht="11.25">
      <c r="B186" s="202"/>
      <c r="C186" s="203"/>
      <c r="D186" s="193" t="s">
        <v>132</v>
      </c>
      <c r="E186" s="204" t="s">
        <v>19</v>
      </c>
      <c r="F186" s="205" t="s">
        <v>283</v>
      </c>
      <c r="G186" s="203"/>
      <c r="H186" s="206">
        <v>18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132</v>
      </c>
      <c r="AU186" s="212" t="s">
        <v>86</v>
      </c>
      <c r="AV186" s="14" t="s">
        <v>86</v>
      </c>
      <c r="AW186" s="14" t="s">
        <v>37</v>
      </c>
      <c r="AX186" s="14" t="s">
        <v>84</v>
      </c>
      <c r="AY186" s="212" t="s">
        <v>121</v>
      </c>
    </row>
    <row r="187" spans="1:65" s="2" customFormat="1" ht="16.5" customHeight="1">
      <c r="A187" s="34"/>
      <c r="B187" s="35"/>
      <c r="C187" s="224" t="s">
        <v>284</v>
      </c>
      <c r="D187" s="224" t="s">
        <v>189</v>
      </c>
      <c r="E187" s="225" t="s">
        <v>285</v>
      </c>
      <c r="F187" s="226" t="s">
        <v>286</v>
      </c>
      <c r="G187" s="227" t="s">
        <v>159</v>
      </c>
      <c r="H187" s="228">
        <v>8.16</v>
      </c>
      <c r="I187" s="229"/>
      <c r="J187" s="230">
        <f>ROUND(I187*H187,2)</f>
        <v>0</v>
      </c>
      <c r="K187" s="226" t="s">
        <v>127</v>
      </c>
      <c r="L187" s="231"/>
      <c r="M187" s="232" t="s">
        <v>19</v>
      </c>
      <c r="N187" s="233" t="s">
        <v>47</v>
      </c>
      <c r="O187" s="64"/>
      <c r="P187" s="182">
        <f>O187*H187</f>
        <v>0</v>
      </c>
      <c r="Q187" s="182">
        <v>0.08</v>
      </c>
      <c r="R187" s="182">
        <f>Q187*H187</f>
        <v>0.65280000000000005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178</v>
      </c>
      <c r="AT187" s="184" t="s">
        <v>189</v>
      </c>
      <c r="AU187" s="184" t="s">
        <v>86</v>
      </c>
      <c r="AY187" s="17" t="s">
        <v>121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84</v>
      </c>
      <c r="BK187" s="185">
        <f>ROUND(I187*H187,2)</f>
        <v>0</v>
      </c>
      <c r="BL187" s="17" t="s">
        <v>128</v>
      </c>
      <c r="BM187" s="184" t="s">
        <v>287</v>
      </c>
    </row>
    <row r="188" spans="1:65" s="14" customFormat="1" ht="11.25">
      <c r="B188" s="202"/>
      <c r="C188" s="203"/>
      <c r="D188" s="193" t="s">
        <v>132</v>
      </c>
      <c r="E188" s="203"/>
      <c r="F188" s="205" t="s">
        <v>288</v>
      </c>
      <c r="G188" s="203"/>
      <c r="H188" s="206">
        <v>8.16</v>
      </c>
      <c r="I188" s="207"/>
      <c r="J188" s="203"/>
      <c r="K188" s="203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132</v>
      </c>
      <c r="AU188" s="212" t="s">
        <v>86</v>
      </c>
      <c r="AV188" s="14" t="s">
        <v>86</v>
      </c>
      <c r="AW188" s="14" t="s">
        <v>4</v>
      </c>
      <c r="AX188" s="14" t="s">
        <v>84</v>
      </c>
      <c r="AY188" s="212" t="s">
        <v>121</v>
      </c>
    </row>
    <row r="189" spans="1:65" s="2" customFormat="1" ht="16.5" customHeight="1">
      <c r="A189" s="34"/>
      <c r="B189" s="35"/>
      <c r="C189" s="224" t="s">
        <v>289</v>
      </c>
      <c r="D189" s="224" t="s">
        <v>189</v>
      </c>
      <c r="E189" s="225" t="s">
        <v>290</v>
      </c>
      <c r="F189" s="226" t="s">
        <v>291</v>
      </c>
      <c r="G189" s="227" t="s">
        <v>159</v>
      </c>
      <c r="H189" s="228">
        <v>4.08</v>
      </c>
      <c r="I189" s="229"/>
      <c r="J189" s="230">
        <f>ROUND(I189*H189,2)</f>
        <v>0</v>
      </c>
      <c r="K189" s="226" t="s">
        <v>127</v>
      </c>
      <c r="L189" s="231"/>
      <c r="M189" s="232" t="s">
        <v>19</v>
      </c>
      <c r="N189" s="233" t="s">
        <v>47</v>
      </c>
      <c r="O189" s="64"/>
      <c r="P189" s="182">
        <f>O189*H189</f>
        <v>0</v>
      </c>
      <c r="Q189" s="182">
        <v>6.5670000000000006E-2</v>
      </c>
      <c r="R189" s="182">
        <f>Q189*H189</f>
        <v>0.26793360000000005</v>
      </c>
      <c r="S189" s="182">
        <v>0</v>
      </c>
      <c r="T189" s="18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4" t="s">
        <v>178</v>
      </c>
      <c r="AT189" s="184" t="s">
        <v>189</v>
      </c>
      <c r="AU189" s="184" t="s">
        <v>86</v>
      </c>
      <c r="AY189" s="17" t="s">
        <v>121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7" t="s">
        <v>84</v>
      </c>
      <c r="BK189" s="185">
        <f>ROUND(I189*H189,2)</f>
        <v>0</v>
      </c>
      <c r="BL189" s="17" t="s">
        <v>128</v>
      </c>
      <c r="BM189" s="184" t="s">
        <v>292</v>
      </c>
    </row>
    <row r="190" spans="1:65" s="14" customFormat="1" ht="11.25">
      <c r="B190" s="202"/>
      <c r="C190" s="203"/>
      <c r="D190" s="193" t="s">
        <v>132</v>
      </c>
      <c r="E190" s="203"/>
      <c r="F190" s="205" t="s">
        <v>293</v>
      </c>
      <c r="G190" s="203"/>
      <c r="H190" s="206">
        <v>4.08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132</v>
      </c>
      <c r="AU190" s="212" t="s">
        <v>86</v>
      </c>
      <c r="AV190" s="14" t="s">
        <v>86</v>
      </c>
      <c r="AW190" s="14" t="s">
        <v>4</v>
      </c>
      <c r="AX190" s="14" t="s">
        <v>84</v>
      </c>
      <c r="AY190" s="212" t="s">
        <v>121</v>
      </c>
    </row>
    <row r="191" spans="1:65" s="2" customFormat="1" ht="16.5" customHeight="1">
      <c r="A191" s="34"/>
      <c r="B191" s="35"/>
      <c r="C191" s="224" t="s">
        <v>294</v>
      </c>
      <c r="D191" s="224" t="s">
        <v>189</v>
      </c>
      <c r="E191" s="225" t="s">
        <v>295</v>
      </c>
      <c r="F191" s="226" t="s">
        <v>296</v>
      </c>
      <c r="G191" s="227" t="s">
        <v>159</v>
      </c>
      <c r="H191" s="228">
        <v>6.12</v>
      </c>
      <c r="I191" s="229"/>
      <c r="J191" s="230">
        <f>ROUND(I191*H191,2)</f>
        <v>0</v>
      </c>
      <c r="K191" s="226" t="s">
        <v>127</v>
      </c>
      <c r="L191" s="231"/>
      <c r="M191" s="232" t="s">
        <v>19</v>
      </c>
      <c r="N191" s="233" t="s">
        <v>47</v>
      </c>
      <c r="O191" s="64"/>
      <c r="P191" s="182">
        <f>O191*H191</f>
        <v>0</v>
      </c>
      <c r="Q191" s="182">
        <v>4.8300000000000003E-2</v>
      </c>
      <c r="R191" s="182">
        <f>Q191*H191</f>
        <v>0.29559600000000003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178</v>
      </c>
      <c r="AT191" s="184" t="s">
        <v>189</v>
      </c>
      <c r="AU191" s="184" t="s">
        <v>86</v>
      </c>
      <c r="AY191" s="17" t="s">
        <v>121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84</v>
      </c>
      <c r="BK191" s="185">
        <f>ROUND(I191*H191,2)</f>
        <v>0</v>
      </c>
      <c r="BL191" s="17" t="s">
        <v>128</v>
      </c>
      <c r="BM191" s="184" t="s">
        <v>297</v>
      </c>
    </row>
    <row r="192" spans="1:65" s="14" customFormat="1" ht="11.25">
      <c r="B192" s="202"/>
      <c r="C192" s="203"/>
      <c r="D192" s="193" t="s">
        <v>132</v>
      </c>
      <c r="E192" s="203"/>
      <c r="F192" s="205" t="s">
        <v>298</v>
      </c>
      <c r="G192" s="203"/>
      <c r="H192" s="206">
        <v>6.12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132</v>
      </c>
      <c r="AU192" s="212" t="s">
        <v>86</v>
      </c>
      <c r="AV192" s="14" t="s">
        <v>86</v>
      </c>
      <c r="AW192" s="14" t="s">
        <v>4</v>
      </c>
      <c r="AX192" s="14" t="s">
        <v>84</v>
      </c>
      <c r="AY192" s="212" t="s">
        <v>121</v>
      </c>
    </row>
    <row r="193" spans="1:65" s="2" customFormat="1" ht="24.2" customHeight="1">
      <c r="A193" s="34"/>
      <c r="B193" s="35"/>
      <c r="C193" s="173" t="s">
        <v>299</v>
      </c>
      <c r="D193" s="173" t="s">
        <v>123</v>
      </c>
      <c r="E193" s="174" t="s">
        <v>300</v>
      </c>
      <c r="F193" s="175" t="s">
        <v>301</v>
      </c>
      <c r="G193" s="176" t="s">
        <v>159</v>
      </c>
      <c r="H193" s="177">
        <v>27</v>
      </c>
      <c r="I193" s="178"/>
      <c r="J193" s="179">
        <f>ROUND(I193*H193,2)</f>
        <v>0</v>
      </c>
      <c r="K193" s="175" t="s">
        <v>127</v>
      </c>
      <c r="L193" s="39"/>
      <c r="M193" s="180" t="s">
        <v>19</v>
      </c>
      <c r="N193" s="181" t="s">
        <v>47</v>
      </c>
      <c r="O193" s="64"/>
      <c r="P193" s="182">
        <f>O193*H193</f>
        <v>0</v>
      </c>
      <c r="Q193" s="182">
        <v>0.14041999999999999</v>
      </c>
      <c r="R193" s="182">
        <f>Q193*H193</f>
        <v>3.7913399999999999</v>
      </c>
      <c r="S193" s="182">
        <v>0</v>
      </c>
      <c r="T193" s="18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4" t="s">
        <v>128</v>
      </c>
      <c r="AT193" s="184" t="s">
        <v>123</v>
      </c>
      <c r="AU193" s="184" t="s">
        <v>86</v>
      </c>
      <c r="AY193" s="17" t="s">
        <v>121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7" t="s">
        <v>84</v>
      </c>
      <c r="BK193" s="185">
        <f>ROUND(I193*H193,2)</f>
        <v>0</v>
      </c>
      <c r="BL193" s="17" t="s">
        <v>128</v>
      </c>
      <c r="BM193" s="184" t="s">
        <v>302</v>
      </c>
    </row>
    <row r="194" spans="1:65" s="2" customFormat="1" ht="11.25">
      <c r="A194" s="34"/>
      <c r="B194" s="35"/>
      <c r="C194" s="36"/>
      <c r="D194" s="186" t="s">
        <v>130</v>
      </c>
      <c r="E194" s="36"/>
      <c r="F194" s="187" t="s">
        <v>303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130</v>
      </c>
      <c r="AU194" s="17" t="s">
        <v>86</v>
      </c>
    </row>
    <row r="195" spans="1:65" s="2" customFormat="1" ht="19.5">
      <c r="A195" s="34"/>
      <c r="B195" s="35"/>
      <c r="C195" s="36"/>
      <c r="D195" s="193" t="s">
        <v>281</v>
      </c>
      <c r="E195" s="36"/>
      <c r="F195" s="234" t="s">
        <v>282</v>
      </c>
      <c r="G195" s="36"/>
      <c r="H195" s="36"/>
      <c r="I195" s="188"/>
      <c r="J195" s="36"/>
      <c r="K195" s="36"/>
      <c r="L195" s="39"/>
      <c r="M195" s="189"/>
      <c r="N195" s="190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281</v>
      </c>
      <c r="AU195" s="17" t="s">
        <v>86</v>
      </c>
    </row>
    <row r="196" spans="1:65" s="2" customFormat="1" ht="16.5" customHeight="1">
      <c r="A196" s="34"/>
      <c r="B196" s="35"/>
      <c r="C196" s="224" t="s">
        <v>304</v>
      </c>
      <c r="D196" s="224" t="s">
        <v>189</v>
      </c>
      <c r="E196" s="225" t="s">
        <v>305</v>
      </c>
      <c r="F196" s="226" t="s">
        <v>306</v>
      </c>
      <c r="G196" s="227" t="s">
        <v>159</v>
      </c>
      <c r="H196" s="228">
        <v>27.54</v>
      </c>
      <c r="I196" s="229"/>
      <c r="J196" s="230">
        <f>ROUND(I196*H196,2)</f>
        <v>0</v>
      </c>
      <c r="K196" s="226" t="s">
        <v>127</v>
      </c>
      <c r="L196" s="231"/>
      <c r="M196" s="232" t="s">
        <v>19</v>
      </c>
      <c r="N196" s="233" t="s">
        <v>47</v>
      </c>
      <c r="O196" s="64"/>
      <c r="P196" s="182">
        <f>O196*H196</f>
        <v>0</v>
      </c>
      <c r="Q196" s="182">
        <v>4.4999999999999998E-2</v>
      </c>
      <c r="R196" s="182">
        <f>Q196*H196</f>
        <v>1.2392999999999998</v>
      </c>
      <c r="S196" s="182">
        <v>0</v>
      </c>
      <c r="T196" s="18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4" t="s">
        <v>178</v>
      </c>
      <c r="AT196" s="184" t="s">
        <v>189</v>
      </c>
      <c r="AU196" s="184" t="s">
        <v>86</v>
      </c>
      <c r="AY196" s="17" t="s">
        <v>121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7" t="s">
        <v>84</v>
      </c>
      <c r="BK196" s="185">
        <f>ROUND(I196*H196,2)</f>
        <v>0</v>
      </c>
      <c r="BL196" s="17" t="s">
        <v>128</v>
      </c>
      <c r="BM196" s="184" t="s">
        <v>307</v>
      </c>
    </row>
    <row r="197" spans="1:65" s="14" customFormat="1" ht="11.25">
      <c r="B197" s="202"/>
      <c r="C197" s="203"/>
      <c r="D197" s="193" t="s">
        <v>132</v>
      </c>
      <c r="E197" s="203"/>
      <c r="F197" s="205" t="s">
        <v>308</v>
      </c>
      <c r="G197" s="203"/>
      <c r="H197" s="206">
        <v>27.54</v>
      </c>
      <c r="I197" s="207"/>
      <c r="J197" s="203"/>
      <c r="K197" s="203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132</v>
      </c>
      <c r="AU197" s="212" t="s">
        <v>86</v>
      </c>
      <c r="AV197" s="14" t="s">
        <v>86</v>
      </c>
      <c r="AW197" s="14" t="s">
        <v>4</v>
      </c>
      <c r="AX197" s="14" t="s">
        <v>84</v>
      </c>
      <c r="AY197" s="212" t="s">
        <v>121</v>
      </c>
    </row>
    <row r="198" spans="1:65" s="2" customFormat="1" ht="33" customHeight="1">
      <c r="A198" s="34"/>
      <c r="B198" s="35"/>
      <c r="C198" s="173" t="s">
        <v>309</v>
      </c>
      <c r="D198" s="173" t="s">
        <v>123</v>
      </c>
      <c r="E198" s="174" t="s">
        <v>310</v>
      </c>
      <c r="F198" s="175" t="s">
        <v>311</v>
      </c>
      <c r="G198" s="176" t="s">
        <v>159</v>
      </c>
      <c r="H198" s="177">
        <v>33</v>
      </c>
      <c r="I198" s="178"/>
      <c r="J198" s="179">
        <f>ROUND(I198*H198,2)</f>
        <v>0</v>
      </c>
      <c r="K198" s="175" t="s">
        <v>127</v>
      </c>
      <c r="L198" s="39"/>
      <c r="M198" s="180" t="s">
        <v>19</v>
      </c>
      <c r="N198" s="181" t="s">
        <v>47</v>
      </c>
      <c r="O198" s="64"/>
      <c r="P198" s="182">
        <f>O198*H198</f>
        <v>0</v>
      </c>
      <c r="Q198" s="182">
        <v>6.0999999999999997E-4</v>
      </c>
      <c r="R198" s="182">
        <f>Q198*H198</f>
        <v>2.0129999999999999E-2</v>
      </c>
      <c r="S198" s="182">
        <v>0</v>
      </c>
      <c r="T198" s="18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4" t="s">
        <v>128</v>
      </c>
      <c r="AT198" s="184" t="s">
        <v>123</v>
      </c>
      <c r="AU198" s="184" t="s">
        <v>86</v>
      </c>
      <c r="AY198" s="17" t="s">
        <v>121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7" t="s">
        <v>84</v>
      </c>
      <c r="BK198" s="185">
        <f>ROUND(I198*H198,2)</f>
        <v>0</v>
      </c>
      <c r="BL198" s="17" t="s">
        <v>128</v>
      </c>
      <c r="BM198" s="184" t="s">
        <v>312</v>
      </c>
    </row>
    <row r="199" spans="1:65" s="2" customFormat="1" ht="11.25">
      <c r="A199" s="34"/>
      <c r="B199" s="35"/>
      <c r="C199" s="36"/>
      <c r="D199" s="186" t="s">
        <v>130</v>
      </c>
      <c r="E199" s="36"/>
      <c r="F199" s="187" t="s">
        <v>313</v>
      </c>
      <c r="G199" s="36"/>
      <c r="H199" s="36"/>
      <c r="I199" s="188"/>
      <c r="J199" s="36"/>
      <c r="K199" s="36"/>
      <c r="L199" s="39"/>
      <c r="M199" s="189"/>
      <c r="N199" s="190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130</v>
      </c>
      <c r="AU199" s="17" t="s">
        <v>86</v>
      </c>
    </row>
    <row r="200" spans="1:65" s="13" customFormat="1" ht="11.25">
      <c r="B200" s="191"/>
      <c r="C200" s="192"/>
      <c r="D200" s="193" t="s">
        <v>132</v>
      </c>
      <c r="E200" s="194" t="s">
        <v>19</v>
      </c>
      <c r="F200" s="195" t="s">
        <v>314</v>
      </c>
      <c r="G200" s="192"/>
      <c r="H200" s="194" t="s">
        <v>19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132</v>
      </c>
      <c r="AU200" s="201" t="s">
        <v>86</v>
      </c>
      <c r="AV200" s="13" t="s">
        <v>84</v>
      </c>
      <c r="AW200" s="13" t="s">
        <v>37</v>
      </c>
      <c r="AX200" s="13" t="s">
        <v>76</v>
      </c>
      <c r="AY200" s="201" t="s">
        <v>121</v>
      </c>
    </row>
    <row r="201" spans="1:65" s="14" customFormat="1" ht="11.25">
      <c r="B201" s="202"/>
      <c r="C201" s="203"/>
      <c r="D201" s="193" t="s">
        <v>132</v>
      </c>
      <c r="E201" s="204" t="s">
        <v>19</v>
      </c>
      <c r="F201" s="205" t="s">
        <v>315</v>
      </c>
      <c r="G201" s="203"/>
      <c r="H201" s="206">
        <v>33</v>
      </c>
      <c r="I201" s="207"/>
      <c r="J201" s="203"/>
      <c r="K201" s="203"/>
      <c r="L201" s="208"/>
      <c r="M201" s="209"/>
      <c r="N201" s="210"/>
      <c r="O201" s="210"/>
      <c r="P201" s="210"/>
      <c r="Q201" s="210"/>
      <c r="R201" s="210"/>
      <c r="S201" s="210"/>
      <c r="T201" s="211"/>
      <c r="AT201" s="212" t="s">
        <v>132</v>
      </c>
      <c r="AU201" s="212" t="s">
        <v>86</v>
      </c>
      <c r="AV201" s="14" t="s">
        <v>86</v>
      </c>
      <c r="AW201" s="14" t="s">
        <v>37</v>
      </c>
      <c r="AX201" s="14" t="s">
        <v>84</v>
      </c>
      <c r="AY201" s="212" t="s">
        <v>121</v>
      </c>
    </row>
    <row r="202" spans="1:65" s="2" customFormat="1" ht="33" customHeight="1">
      <c r="A202" s="34"/>
      <c r="B202" s="35"/>
      <c r="C202" s="173" t="s">
        <v>316</v>
      </c>
      <c r="D202" s="173" t="s">
        <v>123</v>
      </c>
      <c r="E202" s="174" t="s">
        <v>317</v>
      </c>
      <c r="F202" s="175" t="s">
        <v>318</v>
      </c>
      <c r="G202" s="176" t="s">
        <v>159</v>
      </c>
      <c r="H202" s="177">
        <v>39</v>
      </c>
      <c r="I202" s="178"/>
      <c r="J202" s="179">
        <f>ROUND(I202*H202,2)</f>
        <v>0</v>
      </c>
      <c r="K202" s="175" t="s">
        <v>127</v>
      </c>
      <c r="L202" s="39"/>
      <c r="M202" s="180" t="s">
        <v>19</v>
      </c>
      <c r="N202" s="181" t="s">
        <v>47</v>
      </c>
      <c r="O202" s="64"/>
      <c r="P202" s="182">
        <f>O202*H202</f>
        <v>0</v>
      </c>
      <c r="Q202" s="182">
        <v>5.9999999999999995E-4</v>
      </c>
      <c r="R202" s="182">
        <f>Q202*H202</f>
        <v>2.3399999999999997E-2</v>
      </c>
      <c r="S202" s="182">
        <v>0</v>
      </c>
      <c r="T202" s="18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4" t="s">
        <v>128</v>
      </c>
      <c r="AT202" s="184" t="s">
        <v>123</v>
      </c>
      <c r="AU202" s="184" t="s">
        <v>86</v>
      </c>
      <c r="AY202" s="17" t="s">
        <v>121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7" t="s">
        <v>84</v>
      </c>
      <c r="BK202" s="185">
        <f>ROUND(I202*H202,2)</f>
        <v>0</v>
      </c>
      <c r="BL202" s="17" t="s">
        <v>128</v>
      </c>
      <c r="BM202" s="184" t="s">
        <v>319</v>
      </c>
    </row>
    <row r="203" spans="1:65" s="2" customFormat="1" ht="11.25">
      <c r="A203" s="34"/>
      <c r="B203" s="35"/>
      <c r="C203" s="36"/>
      <c r="D203" s="186" t="s">
        <v>130</v>
      </c>
      <c r="E203" s="36"/>
      <c r="F203" s="187" t="s">
        <v>320</v>
      </c>
      <c r="G203" s="36"/>
      <c r="H203" s="36"/>
      <c r="I203" s="188"/>
      <c r="J203" s="36"/>
      <c r="K203" s="36"/>
      <c r="L203" s="39"/>
      <c r="M203" s="189"/>
      <c r="N203" s="190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130</v>
      </c>
      <c r="AU203" s="17" t="s">
        <v>86</v>
      </c>
    </row>
    <row r="204" spans="1:65" s="13" customFormat="1" ht="11.25">
      <c r="B204" s="191"/>
      <c r="C204" s="192"/>
      <c r="D204" s="193" t="s">
        <v>132</v>
      </c>
      <c r="E204" s="194" t="s">
        <v>19</v>
      </c>
      <c r="F204" s="195" t="s">
        <v>321</v>
      </c>
      <c r="G204" s="192"/>
      <c r="H204" s="194" t="s">
        <v>19</v>
      </c>
      <c r="I204" s="196"/>
      <c r="J204" s="192"/>
      <c r="K204" s="192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132</v>
      </c>
      <c r="AU204" s="201" t="s">
        <v>86</v>
      </c>
      <c r="AV204" s="13" t="s">
        <v>84</v>
      </c>
      <c r="AW204" s="13" t="s">
        <v>37</v>
      </c>
      <c r="AX204" s="13" t="s">
        <v>76</v>
      </c>
      <c r="AY204" s="201" t="s">
        <v>121</v>
      </c>
    </row>
    <row r="205" spans="1:65" s="14" customFormat="1" ht="11.25">
      <c r="B205" s="202"/>
      <c r="C205" s="203"/>
      <c r="D205" s="193" t="s">
        <v>132</v>
      </c>
      <c r="E205" s="204" t="s">
        <v>19</v>
      </c>
      <c r="F205" s="205" t="s">
        <v>322</v>
      </c>
      <c r="G205" s="203"/>
      <c r="H205" s="206">
        <v>39</v>
      </c>
      <c r="I205" s="207"/>
      <c r="J205" s="203"/>
      <c r="K205" s="203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132</v>
      </c>
      <c r="AU205" s="212" t="s">
        <v>86</v>
      </c>
      <c r="AV205" s="14" t="s">
        <v>86</v>
      </c>
      <c r="AW205" s="14" t="s">
        <v>37</v>
      </c>
      <c r="AX205" s="14" t="s">
        <v>84</v>
      </c>
      <c r="AY205" s="212" t="s">
        <v>121</v>
      </c>
    </row>
    <row r="206" spans="1:65" s="12" customFormat="1" ht="22.9" customHeight="1">
      <c r="B206" s="157"/>
      <c r="C206" s="158"/>
      <c r="D206" s="159" t="s">
        <v>75</v>
      </c>
      <c r="E206" s="171" t="s">
        <v>323</v>
      </c>
      <c r="F206" s="171" t="s">
        <v>324</v>
      </c>
      <c r="G206" s="158"/>
      <c r="H206" s="158"/>
      <c r="I206" s="161"/>
      <c r="J206" s="172">
        <f>BK206</f>
        <v>0</v>
      </c>
      <c r="K206" s="158"/>
      <c r="L206" s="163"/>
      <c r="M206" s="164"/>
      <c r="N206" s="165"/>
      <c r="O206" s="165"/>
      <c r="P206" s="166">
        <f>SUM(P207:P222)</f>
        <v>0</v>
      </c>
      <c r="Q206" s="165"/>
      <c r="R206" s="166">
        <f>SUM(R207:R222)</f>
        <v>0</v>
      </c>
      <c r="S206" s="165"/>
      <c r="T206" s="167">
        <f>SUM(T207:T222)</f>
        <v>0</v>
      </c>
      <c r="AR206" s="168" t="s">
        <v>84</v>
      </c>
      <c r="AT206" s="169" t="s">
        <v>75</v>
      </c>
      <c r="AU206" s="169" t="s">
        <v>84</v>
      </c>
      <c r="AY206" s="168" t="s">
        <v>121</v>
      </c>
      <c r="BK206" s="170">
        <f>SUM(BK207:BK222)</f>
        <v>0</v>
      </c>
    </row>
    <row r="207" spans="1:65" s="2" customFormat="1" ht="24.2" customHeight="1">
      <c r="A207" s="34"/>
      <c r="B207" s="35"/>
      <c r="C207" s="173" t="s">
        <v>325</v>
      </c>
      <c r="D207" s="173" t="s">
        <v>123</v>
      </c>
      <c r="E207" s="174" t="s">
        <v>326</v>
      </c>
      <c r="F207" s="175" t="s">
        <v>327</v>
      </c>
      <c r="G207" s="176" t="s">
        <v>328</v>
      </c>
      <c r="H207" s="177">
        <v>28.294</v>
      </c>
      <c r="I207" s="178"/>
      <c r="J207" s="179">
        <f>ROUND(I207*H207,2)</f>
        <v>0</v>
      </c>
      <c r="K207" s="175" t="s">
        <v>127</v>
      </c>
      <c r="L207" s="39"/>
      <c r="M207" s="180" t="s">
        <v>19</v>
      </c>
      <c r="N207" s="181" t="s">
        <v>47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128</v>
      </c>
      <c r="AT207" s="184" t="s">
        <v>123</v>
      </c>
      <c r="AU207" s="184" t="s">
        <v>86</v>
      </c>
      <c r="AY207" s="17" t="s">
        <v>121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84</v>
      </c>
      <c r="BK207" s="185">
        <f>ROUND(I207*H207,2)</f>
        <v>0</v>
      </c>
      <c r="BL207" s="17" t="s">
        <v>128</v>
      </c>
      <c r="BM207" s="184" t="s">
        <v>329</v>
      </c>
    </row>
    <row r="208" spans="1:65" s="2" customFormat="1" ht="11.25">
      <c r="A208" s="34"/>
      <c r="B208" s="35"/>
      <c r="C208" s="36"/>
      <c r="D208" s="186" t="s">
        <v>130</v>
      </c>
      <c r="E208" s="36"/>
      <c r="F208" s="187" t="s">
        <v>330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130</v>
      </c>
      <c r="AU208" s="17" t="s">
        <v>86</v>
      </c>
    </row>
    <row r="209" spans="1:65" s="2" customFormat="1" ht="24.2" customHeight="1">
      <c r="A209" s="34"/>
      <c r="B209" s="35"/>
      <c r="C209" s="173" t="s">
        <v>331</v>
      </c>
      <c r="D209" s="173" t="s">
        <v>123</v>
      </c>
      <c r="E209" s="174" t="s">
        <v>332</v>
      </c>
      <c r="F209" s="175" t="s">
        <v>333</v>
      </c>
      <c r="G209" s="176" t="s">
        <v>328</v>
      </c>
      <c r="H209" s="177">
        <v>105.636</v>
      </c>
      <c r="I209" s="178"/>
      <c r="J209" s="179">
        <f>ROUND(I209*H209,2)</f>
        <v>0</v>
      </c>
      <c r="K209" s="175" t="s">
        <v>127</v>
      </c>
      <c r="L209" s="39"/>
      <c r="M209" s="180" t="s">
        <v>19</v>
      </c>
      <c r="N209" s="181" t="s">
        <v>47</v>
      </c>
      <c r="O209" s="64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4" t="s">
        <v>128</v>
      </c>
      <c r="AT209" s="184" t="s">
        <v>123</v>
      </c>
      <c r="AU209" s="184" t="s">
        <v>86</v>
      </c>
      <c r="AY209" s="17" t="s">
        <v>121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7" t="s">
        <v>84</v>
      </c>
      <c r="BK209" s="185">
        <f>ROUND(I209*H209,2)</f>
        <v>0</v>
      </c>
      <c r="BL209" s="17" t="s">
        <v>128</v>
      </c>
      <c r="BM209" s="184" t="s">
        <v>334</v>
      </c>
    </row>
    <row r="210" spans="1:65" s="2" customFormat="1" ht="11.25">
      <c r="A210" s="34"/>
      <c r="B210" s="35"/>
      <c r="C210" s="36"/>
      <c r="D210" s="186" t="s">
        <v>130</v>
      </c>
      <c r="E210" s="36"/>
      <c r="F210" s="187" t="s">
        <v>335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130</v>
      </c>
      <c r="AU210" s="17" t="s">
        <v>86</v>
      </c>
    </row>
    <row r="211" spans="1:65" s="13" customFormat="1" ht="11.25">
      <c r="B211" s="191"/>
      <c r="C211" s="192"/>
      <c r="D211" s="193" t="s">
        <v>132</v>
      </c>
      <c r="E211" s="194" t="s">
        <v>19</v>
      </c>
      <c r="F211" s="195" t="s">
        <v>336</v>
      </c>
      <c r="G211" s="192"/>
      <c r="H211" s="194" t="s">
        <v>19</v>
      </c>
      <c r="I211" s="196"/>
      <c r="J211" s="192"/>
      <c r="K211" s="192"/>
      <c r="L211" s="197"/>
      <c r="M211" s="198"/>
      <c r="N211" s="199"/>
      <c r="O211" s="199"/>
      <c r="P211" s="199"/>
      <c r="Q211" s="199"/>
      <c r="R211" s="199"/>
      <c r="S211" s="199"/>
      <c r="T211" s="200"/>
      <c r="AT211" s="201" t="s">
        <v>132</v>
      </c>
      <c r="AU211" s="201" t="s">
        <v>86</v>
      </c>
      <c r="AV211" s="13" t="s">
        <v>84</v>
      </c>
      <c r="AW211" s="13" t="s">
        <v>37</v>
      </c>
      <c r="AX211" s="13" t="s">
        <v>76</v>
      </c>
      <c r="AY211" s="201" t="s">
        <v>121</v>
      </c>
    </row>
    <row r="212" spans="1:65" s="14" customFormat="1" ht="11.25">
      <c r="B212" s="202"/>
      <c r="C212" s="203"/>
      <c r="D212" s="193" t="s">
        <v>132</v>
      </c>
      <c r="E212" s="204" t="s">
        <v>19</v>
      </c>
      <c r="F212" s="205" t="s">
        <v>337</v>
      </c>
      <c r="G212" s="203"/>
      <c r="H212" s="206">
        <v>7.54</v>
      </c>
      <c r="I212" s="207"/>
      <c r="J212" s="203"/>
      <c r="K212" s="203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132</v>
      </c>
      <c r="AU212" s="212" t="s">
        <v>86</v>
      </c>
      <c r="AV212" s="14" t="s">
        <v>86</v>
      </c>
      <c r="AW212" s="14" t="s">
        <v>37</v>
      </c>
      <c r="AX212" s="14" t="s">
        <v>76</v>
      </c>
      <c r="AY212" s="212" t="s">
        <v>121</v>
      </c>
    </row>
    <row r="213" spans="1:65" s="13" customFormat="1" ht="11.25">
      <c r="B213" s="191"/>
      <c r="C213" s="192"/>
      <c r="D213" s="193" t="s">
        <v>132</v>
      </c>
      <c r="E213" s="194" t="s">
        <v>19</v>
      </c>
      <c r="F213" s="195" t="s">
        <v>338</v>
      </c>
      <c r="G213" s="192"/>
      <c r="H213" s="194" t="s">
        <v>19</v>
      </c>
      <c r="I213" s="196"/>
      <c r="J213" s="192"/>
      <c r="K213" s="192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132</v>
      </c>
      <c r="AU213" s="201" t="s">
        <v>86</v>
      </c>
      <c r="AV213" s="13" t="s">
        <v>84</v>
      </c>
      <c r="AW213" s="13" t="s">
        <v>37</v>
      </c>
      <c r="AX213" s="13" t="s">
        <v>76</v>
      </c>
      <c r="AY213" s="201" t="s">
        <v>121</v>
      </c>
    </row>
    <row r="214" spans="1:65" s="14" customFormat="1" ht="11.25">
      <c r="B214" s="202"/>
      <c r="C214" s="203"/>
      <c r="D214" s="193" t="s">
        <v>132</v>
      </c>
      <c r="E214" s="204" t="s">
        <v>19</v>
      </c>
      <c r="F214" s="205" t="s">
        <v>339</v>
      </c>
      <c r="G214" s="203"/>
      <c r="H214" s="206">
        <v>98.096000000000004</v>
      </c>
      <c r="I214" s="207"/>
      <c r="J214" s="203"/>
      <c r="K214" s="203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132</v>
      </c>
      <c r="AU214" s="212" t="s">
        <v>86</v>
      </c>
      <c r="AV214" s="14" t="s">
        <v>86</v>
      </c>
      <c r="AW214" s="14" t="s">
        <v>37</v>
      </c>
      <c r="AX214" s="14" t="s">
        <v>76</v>
      </c>
      <c r="AY214" s="212" t="s">
        <v>121</v>
      </c>
    </row>
    <row r="215" spans="1:65" s="15" customFormat="1" ht="11.25">
      <c r="B215" s="213"/>
      <c r="C215" s="214"/>
      <c r="D215" s="193" t="s">
        <v>132</v>
      </c>
      <c r="E215" s="215" t="s">
        <v>19</v>
      </c>
      <c r="F215" s="216" t="s">
        <v>137</v>
      </c>
      <c r="G215" s="214"/>
      <c r="H215" s="217">
        <v>105.636</v>
      </c>
      <c r="I215" s="218"/>
      <c r="J215" s="214"/>
      <c r="K215" s="214"/>
      <c r="L215" s="219"/>
      <c r="M215" s="220"/>
      <c r="N215" s="221"/>
      <c r="O215" s="221"/>
      <c r="P215" s="221"/>
      <c r="Q215" s="221"/>
      <c r="R215" s="221"/>
      <c r="S215" s="221"/>
      <c r="T215" s="222"/>
      <c r="AT215" s="223" t="s">
        <v>132</v>
      </c>
      <c r="AU215" s="223" t="s">
        <v>86</v>
      </c>
      <c r="AV215" s="15" t="s">
        <v>128</v>
      </c>
      <c r="AW215" s="15" t="s">
        <v>37</v>
      </c>
      <c r="AX215" s="15" t="s">
        <v>84</v>
      </c>
      <c r="AY215" s="223" t="s">
        <v>121</v>
      </c>
    </row>
    <row r="216" spans="1:65" s="2" customFormat="1" ht="24.2" customHeight="1">
      <c r="A216" s="34"/>
      <c r="B216" s="35"/>
      <c r="C216" s="173" t="s">
        <v>340</v>
      </c>
      <c r="D216" s="173" t="s">
        <v>123</v>
      </c>
      <c r="E216" s="174" t="s">
        <v>341</v>
      </c>
      <c r="F216" s="175" t="s">
        <v>342</v>
      </c>
      <c r="G216" s="176" t="s">
        <v>328</v>
      </c>
      <c r="H216" s="177">
        <v>4.3049999999999997</v>
      </c>
      <c r="I216" s="178"/>
      <c r="J216" s="179">
        <f>ROUND(I216*H216,2)</f>
        <v>0</v>
      </c>
      <c r="K216" s="175" t="s">
        <v>127</v>
      </c>
      <c r="L216" s="39"/>
      <c r="M216" s="180" t="s">
        <v>19</v>
      </c>
      <c r="N216" s="181" t="s">
        <v>47</v>
      </c>
      <c r="O216" s="64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128</v>
      </c>
      <c r="AT216" s="184" t="s">
        <v>123</v>
      </c>
      <c r="AU216" s="184" t="s">
        <v>86</v>
      </c>
      <c r="AY216" s="17" t="s">
        <v>121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84</v>
      </c>
      <c r="BK216" s="185">
        <f>ROUND(I216*H216,2)</f>
        <v>0</v>
      </c>
      <c r="BL216" s="17" t="s">
        <v>128</v>
      </c>
      <c r="BM216" s="184" t="s">
        <v>343</v>
      </c>
    </row>
    <row r="217" spans="1:65" s="2" customFormat="1" ht="11.25">
      <c r="A217" s="34"/>
      <c r="B217" s="35"/>
      <c r="C217" s="36"/>
      <c r="D217" s="186" t="s">
        <v>130</v>
      </c>
      <c r="E217" s="36"/>
      <c r="F217" s="187" t="s">
        <v>344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130</v>
      </c>
      <c r="AU217" s="17" t="s">
        <v>86</v>
      </c>
    </row>
    <row r="218" spans="1:65" s="2" customFormat="1" ht="24.2" customHeight="1">
      <c r="A218" s="34"/>
      <c r="B218" s="35"/>
      <c r="C218" s="173" t="s">
        <v>345</v>
      </c>
      <c r="D218" s="173" t="s">
        <v>123</v>
      </c>
      <c r="E218" s="174" t="s">
        <v>346</v>
      </c>
      <c r="F218" s="175" t="s">
        <v>347</v>
      </c>
      <c r="G218" s="176" t="s">
        <v>328</v>
      </c>
      <c r="H218" s="177">
        <v>10.15</v>
      </c>
      <c r="I218" s="178"/>
      <c r="J218" s="179">
        <f>ROUND(I218*H218,2)</f>
        <v>0</v>
      </c>
      <c r="K218" s="175" t="s">
        <v>127</v>
      </c>
      <c r="L218" s="39"/>
      <c r="M218" s="180" t="s">
        <v>19</v>
      </c>
      <c r="N218" s="181" t="s">
        <v>47</v>
      </c>
      <c r="O218" s="64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4" t="s">
        <v>128</v>
      </c>
      <c r="AT218" s="184" t="s">
        <v>123</v>
      </c>
      <c r="AU218" s="184" t="s">
        <v>86</v>
      </c>
      <c r="AY218" s="17" t="s">
        <v>121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7" t="s">
        <v>84</v>
      </c>
      <c r="BK218" s="185">
        <f>ROUND(I218*H218,2)</f>
        <v>0</v>
      </c>
      <c r="BL218" s="17" t="s">
        <v>128</v>
      </c>
      <c r="BM218" s="184" t="s">
        <v>348</v>
      </c>
    </row>
    <row r="219" spans="1:65" s="2" customFormat="1" ht="11.25">
      <c r="A219" s="34"/>
      <c r="B219" s="35"/>
      <c r="C219" s="36"/>
      <c r="D219" s="186" t="s">
        <v>130</v>
      </c>
      <c r="E219" s="36"/>
      <c r="F219" s="187" t="s">
        <v>349</v>
      </c>
      <c r="G219" s="36"/>
      <c r="H219" s="36"/>
      <c r="I219" s="188"/>
      <c r="J219" s="36"/>
      <c r="K219" s="36"/>
      <c r="L219" s="39"/>
      <c r="M219" s="189"/>
      <c r="N219" s="190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130</v>
      </c>
      <c r="AU219" s="17" t="s">
        <v>86</v>
      </c>
    </row>
    <row r="220" spans="1:65" s="14" customFormat="1" ht="11.25">
      <c r="B220" s="202"/>
      <c r="C220" s="203"/>
      <c r="D220" s="193" t="s">
        <v>132</v>
      </c>
      <c r="E220" s="204" t="s">
        <v>19</v>
      </c>
      <c r="F220" s="205" t="s">
        <v>350</v>
      </c>
      <c r="G220" s="203"/>
      <c r="H220" s="206">
        <v>10.15</v>
      </c>
      <c r="I220" s="207"/>
      <c r="J220" s="203"/>
      <c r="K220" s="203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132</v>
      </c>
      <c r="AU220" s="212" t="s">
        <v>86</v>
      </c>
      <c r="AV220" s="14" t="s">
        <v>86</v>
      </c>
      <c r="AW220" s="14" t="s">
        <v>37</v>
      </c>
      <c r="AX220" s="14" t="s">
        <v>84</v>
      </c>
      <c r="AY220" s="212" t="s">
        <v>121</v>
      </c>
    </row>
    <row r="221" spans="1:65" s="2" customFormat="1" ht="24.2" customHeight="1">
      <c r="A221" s="34"/>
      <c r="B221" s="35"/>
      <c r="C221" s="173" t="s">
        <v>351</v>
      </c>
      <c r="D221" s="173" t="s">
        <v>123</v>
      </c>
      <c r="E221" s="174" t="s">
        <v>352</v>
      </c>
      <c r="F221" s="175" t="s">
        <v>353</v>
      </c>
      <c r="G221" s="176" t="s">
        <v>328</v>
      </c>
      <c r="H221" s="177">
        <v>10.069000000000001</v>
      </c>
      <c r="I221" s="178"/>
      <c r="J221" s="179">
        <f>ROUND(I221*H221,2)</f>
        <v>0</v>
      </c>
      <c r="K221" s="175" t="s">
        <v>127</v>
      </c>
      <c r="L221" s="39"/>
      <c r="M221" s="180" t="s">
        <v>19</v>
      </c>
      <c r="N221" s="181" t="s">
        <v>47</v>
      </c>
      <c r="O221" s="64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4" t="s">
        <v>128</v>
      </c>
      <c r="AT221" s="184" t="s">
        <v>123</v>
      </c>
      <c r="AU221" s="184" t="s">
        <v>86</v>
      </c>
      <c r="AY221" s="17" t="s">
        <v>121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7" t="s">
        <v>84</v>
      </c>
      <c r="BK221" s="185">
        <f>ROUND(I221*H221,2)</f>
        <v>0</v>
      </c>
      <c r="BL221" s="17" t="s">
        <v>128</v>
      </c>
      <c r="BM221" s="184" t="s">
        <v>354</v>
      </c>
    </row>
    <row r="222" spans="1:65" s="2" customFormat="1" ht="11.25">
      <c r="A222" s="34"/>
      <c r="B222" s="35"/>
      <c r="C222" s="36"/>
      <c r="D222" s="186" t="s">
        <v>130</v>
      </c>
      <c r="E222" s="36"/>
      <c r="F222" s="187" t="s">
        <v>355</v>
      </c>
      <c r="G222" s="36"/>
      <c r="H222" s="36"/>
      <c r="I222" s="188"/>
      <c r="J222" s="36"/>
      <c r="K222" s="36"/>
      <c r="L222" s="39"/>
      <c r="M222" s="189"/>
      <c r="N222" s="190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130</v>
      </c>
      <c r="AU222" s="17" t="s">
        <v>86</v>
      </c>
    </row>
    <row r="223" spans="1:65" s="12" customFormat="1" ht="22.9" customHeight="1">
      <c r="B223" s="157"/>
      <c r="C223" s="158"/>
      <c r="D223" s="159" t="s">
        <v>75</v>
      </c>
      <c r="E223" s="171" t="s">
        <v>356</v>
      </c>
      <c r="F223" s="171" t="s">
        <v>357</v>
      </c>
      <c r="G223" s="158"/>
      <c r="H223" s="158"/>
      <c r="I223" s="161"/>
      <c r="J223" s="172">
        <f>BK223</f>
        <v>0</v>
      </c>
      <c r="K223" s="158"/>
      <c r="L223" s="163"/>
      <c r="M223" s="164"/>
      <c r="N223" s="165"/>
      <c r="O223" s="165"/>
      <c r="P223" s="166">
        <f>SUM(P224:P225)</f>
        <v>0</v>
      </c>
      <c r="Q223" s="165"/>
      <c r="R223" s="166">
        <f>SUM(R224:R225)</f>
        <v>0</v>
      </c>
      <c r="S223" s="165"/>
      <c r="T223" s="167">
        <f>SUM(T224:T225)</f>
        <v>0</v>
      </c>
      <c r="AR223" s="168" t="s">
        <v>84</v>
      </c>
      <c r="AT223" s="169" t="s">
        <v>75</v>
      </c>
      <c r="AU223" s="169" t="s">
        <v>84</v>
      </c>
      <c r="AY223" s="168" t="s">
        <v>121</v>
      </c>
      <c r="BK223" s="170">
        <f>SUM(BK224:BK225)</f>
        <v>0</v>
      </c>
    </row>
    <row r="224" spans="1:65" s="2" customFormat="1" ht="24.2" customHeight="1">
      <c r="A224" s="34"/>
      <c r="B224" s="35"/>
      <c r="C224" s="173" t="s">
        <v>358</v>
      </c>
      <c r="D224" s="173" t="s">
        <v>123</v>
      </c>
      <c r="E224" s="174" t="s">
        <v>359</v>
      </c>
      <c r="F224" s="175" t="s">
        <v>360</v>
      </c>
      <c r="G224" s="176" t="s">
        <v>328</v>
      </c>
      <c r="H224" s="177">
        <v>19.707000000000001</v>
      </c>
      <c r="I224" s="178"/>
      <c r="J224" s="179">
        <f>ROUND(I224*H224,2)</f>
        <v>0</v>
      </c>
      <c r="K224" s="175" t="s">
        <v>127</v>
      </c>
      <c r="L224" s="39"/>
      <c r="M224" s="180" t="s">
        <v>19</v>
      </c>
      <c r="N224" s="181" t="s">
        <v>47</v>
      </c>
      <c r="O224" s="64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4" t="s">
        <v>128</v>
      </c>
      <c r="AT224" s="184" t="s">
        <v>123</v>
      </c>
      <c r="AU224" s="184" t="s">
        <v>86</v>
      </c>
      <c r="AY224" s="17" t="s">
        <v>121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7" t="s">
        <v>84</v>
      </c>
      <c r="BK224" s="185">
        <f>ROUND(I224*H224,2)</f>
        <v>0</v>
      </c>
      <c r="BL224" s="17" t="s">
        <v>128</v>
      </c>
      <c r="BM224" s="184" t="s">
        <v>361</v>
      </c>
    </row>
    <row r="225" spans="1:47" s="2" customFormat="1" ht="11.25">
      <c r="A225" s="34"/>
      <c r="B225" s="35"/>
      <c r="C225" s="36"/>
      <c r="D225" s="186" t="s">
        <v>130</v>
      </c>
      <c r="E225" s="36"/>
      <c r="F225" s="187" t="s">
        <v>362</v>
      </c>
      <c r="G225" s="36"/>
      <c r="H225" s="36"/>
      <c r="I225" s="188"/>
      <c r="J225" s="36"/>
      <c r="K225" s="36"/>
      <c r="L225" s="39"/>
      <c r="M225" s="235"/>
      <c r="N225" s="236"/>
      <c r="O225" s="237"/>
      <c r="P225" s="237"/>
      <c r="Q225" s="237"/>
      <c r="R225" s="237"/>
      <c r="S225" s="237"/>
      <c r="T225" s="23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130</v>
      </c>
      <c r="AU225" s="17" t="s">
        <v>86</v>
      </c>
    </row>
    <row r="226" spans="1:47" s="2" customFormat="1" ht="6.95" customHeight="1">
      <c r="A226" s="34"/>
      <c r="B226" s="47"/>
      <c r="C226" s="48"/>
      <c r="D226" s="48"/>
      <c r="E226" s="48"/>
      <c r="F226" s="48"/>
      <c r="G226" s="48"/>
      <c r="H226" s="48"/>
      <c r="I226" s="48"/>
      <c r="J226" s="48"/>
      <c r="K226" s="48"/>
      <c r="L226" s="39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sheetProtection algorithmName="SHA-512" hashValue="fGzhhlbHhpzow1uqwhVOfQ7P0CeQzxNEruKv4XJnV2iOL0YFqMQ1mzNpN78HcECpgI/t3I5oVrGQkwxEC+KrfA==" saltValue="iNehTwWRjKZ+B4JzB/H2ASNI+armvI1zNt6IBzHPJ7UXk79f9kOidagn/OHu5rocjvJa5Vgv4UBitH7wAnrL3Q==" spinCount="100000" sheet="1" objects="1" scenarios="1" formatColumns="0" formatRows="0" autoFilter="0"/>
  <autoFilter ref="C84:K225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6" r:id="rId2" xr:uid="{00000000-0004-0000-0100-000001000000}"/>
    <hyperlink ref="F101" r:id="rId3" xr:uid="{00000000-0004-0000-0100-000002000000}"/>
    <hyperlink ref="F105" r:id="rId4" xr:uid="{00000000-0004-0000-0100-000003000000}"/>
    <hyperlink ref="F109" r:id="rId5" xr:uid="{00000000-0004-0000-0100-000004000000}"/>
    <hyperlink ref="F111" r:id="rId6" xr:uid="{00000000-0004-0000-0100-000005000000}"/>
    <hyperlink ref="F114" r:id="rId7" xr:uid="{00000000-0004-0000-0100-000006000000}"/>
    <hyperlink ref="F121" r:id="rId8" xr:uid="{00000000-0004-0000-0100-000007000000}"/>
    <hyperlink ref="F123" r:id="rId9" xr:uid="{00000000-0004-0000-0100-000008000000}"/>
    <hyperlink ref="F127" r:id="rId10" xr:uid="{00000000-0004-0000-0100-000009000000}"/>
    <hyperlink ref="F130" r:id="rId11" xr:uid="{00000000-0004-0000-0100-00000A000000}"/>
    <hyperlink ref="F137" r:id="rId12" xr:uid="{00000000-0004-0000-0100-00000B000000}"/>
    <hyperlink ref="F141" r:id="rId13" xr:uid="{00000000-0004-0000-0100-00000C000000}"/>
    <hyperlink ref="F145" r:id="rId14" xr:uid="{00000000-0004-0000-0100-00000D000000}"/>
    <hyperlink ref="F152" r:id="rId15" xr:uid="{00000000-0004-0000-0100-00000E000000}"/>
    <hyperlink ref="F156" r:id="rId16" xr:uid="{00000000-0004-0000-0100-00000F000000}"/>
    <hyperlink ref="F160" r:id="rId17" xr:uid="{00000000-0004-0000-0100-000010000000}"/>
    <hyperlink ref="F164" r:id="rId18" xr:uid="{00000000-0004-0000-0100-000011000000}"/>
    <hyperlink ref="F176" r:id="rId19" xr:uid="{00000000-0004-0000-0100-000012000000}"/>
    <hyperlink ref="F180" r:id="rId20" xr:uid="{00000000-0004-0000-0100-000013000000}"/>
    <hyperlink ref="F182" r:id="rId21" xr:uid="{00000000-0004-0000-0100-000014000000}"/>
    <hyperlink ref="F184" r:id="rId22" xr:uid="{00000000-0004-0000-0100-000015000000}"/>
    <hyperlink ref="F194" r:id="rId23" xr:uid="{00000000-0004-0000-0100-000016000000}"/>
    <hyperlink ref="F199" r:id="rId24" xr:uid="{00000000-0004-0000-0100-000017000000}"/>
    <hyperlink ref="F203" r:id="rId25" xr:uid="{00000000-0004-0000-0100-000018000000}"/>
    <hyperlink ref="F208" r:id="rId26" xr:uid="{00000000-0004-0000-0100-000019000000}"/>
    <hyperlink ref="F210" r:id="rId27" xr:uid="{00000000-0004-0000-0100-00001A000000}"/>
    <hyperlink ref="F217" r:id="rId28" xr:uid="{00000000-0004-0000-0100-00001B000000}"/>
    <hyperlink ref="F219" r:id="rId29" xr:uid="{00000000-0004-0000-0100-00001C000000}"/>
    <hyperlink ref="F222" r:id="rId30" xr:uid="{00000000-0004-0000-0100-00001D000000}"/>
    <hyperlink ref="F225" r:id="rId31" xr:uid="{00000000-0004-0000-01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6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89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 Fráni Šrámka, před ul. Antonína Sochora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363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364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365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ROUND((SUM(BE81:BE167)),  2)</f>
        <v>0</v>
      </c>
      <c r="G33" s="34"/>
      <c r="H33" s="34"/>
      <c r="I33" s="118">
        <v>0.21</v>
      </c>
      <c r="J33" s="117">
        <f>ROUND(((SUM(BE81:BE167))*I33),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ROUND((SUM(BF81:BF167)),  2)</f>
        <v>0</v>
      </c>
      <c r="G34" s="34"/>
      <c r="H34" s="34"/>
      <c r="I34" s="118">
        <v>0.12</v>
      </c>
      <c r="J34" s="117">
        <f>ROUND(((SUM(BF81:BF167))*I34),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ROUND((SUM(BG81:BG167)),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ROUND((SUM(BH81:BH167)),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ROUND((SUM(BI81:BI167)),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 Fráni Šrámka, před ul. Antonína Sochora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SO 02 - Osvětlení přechodu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Hubený Richard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366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9" customFormat="1" ht="24.95" customHeight="1">
      <c r="B61" s="134"/>
      <c r="C61" s="135"/>
      <c r="D61" s="136" t="s">
        <v>367</v>
      </c>
      <c r="E61" s="137"/>
      <c r="F61" s="137"/>
      <c r="G61" s="137"/>
      <c r="H61" s="137"/>
      <c r="I61" s="137"/>
      <c r="J61" s="138">
        <f>J132</f>
        <v>0</v>
      </c>
      <c r="K61" s="135"/>
      <c r="L61" s="139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288" t="str">
        <f>E7</f>
        <v>Nový přechod pro chodce v ul. Fráni Šrámka, před ul. Antonína Sochora</v>
      </c>
      <c r="F71" s="289"/>
      <c r="G71" s="289"/>
      <c r="H71" s="289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94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60" t="str">
        <f>E9</f>
        <v>SO 02 - Osvětlení přechodu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21</v>
      </c>
      <c r="D75" s="36"/>
      <c r="E75" s="36"/>
      <c r="F75" s="27" t="str">
        <f>F12</f>
        <v xml:space="preserve"> </v>
      </c>
      <c r="G75" s="36"/>
      <c r="H75" s="36"/>
      <c r="I75" s="29" t="s">
        <v>23</v>
      </c>
      <c r="J75" s="59" t="str">
        <f>IF(J12="","",J12)</f>
        <v>18. 3. 2025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25.7" customHeight="1">
      <c r="A77" s="34"/>
      <c r="B77" s="35"/>
      <c r="C77" s="29" t="s">
        <v>25</v>
      </c>
      <c r="D77" s="36"/>
      <c r="E77" s="36"/>
      <c r="F77" s="27" t="str">
        <f>E15</f>
        <v>STATUTÁRNÍ MĚSTO TEPLICE</v>
      </c>
      <c r="G77" s="36"/>
      <c r="H77" s="36"/>
      <c r="I77" s="29" t="s">
        <v>33</v>
      </c>
      <c r="J77" s="32" t="str">
        <f>E21</f>
        <v>PROJEKTY CHLADNÝ s.r.o.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38</v>
      </c>
      <c r="J78" s="32" t="str">
        <f>E24</f>
        <v>Hubený Richard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107</v>
      </c>
      <c r="D80" s="149" t="s">
        <v>61</v>
      </c>
      <c r="E80" s="149" t="s">
        <v>57</v>
      </c>
      <c r="F80" s="149" t="s">
        <v>58</v>
      </c>
      <c r="G80" s="149" t="s">
        <v>108</v>
      </c>
      <c r="H80" s="149" t="s">
        <v>109</v>
      </c>
      <c r="I80" s="149" t="s">
        <v>110</v>
      </c>
      <c r="J80" s="149" t="s">
        <v>98</v>
      </c>
      <c r="K80" s="150" t="s">
        <v>111</v>
      </c>
      <c r="L80" s="151"/>
      <c r="M80" s="68" t="s">
        <v>19</v>
      </c>
      <c r="N80" s="69" t="s">
        <v>46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9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P82+P132</f>
        <v>0</v>
      </c>
      <c r="Q81" s="72"/>
      <c r="R81" s="154">
        <f>R82+R132</f>
        <v>0</v>
      </c>
      <c r="S81" s="72"/>
      <c r="T81" s="155">
        <f>T82+T132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75</v>
      </c>
      <c r="AU81" s="17" t="s">
        <v>99</v>
      </c>
      <c r="BK81" s="156">
        <f>BK82+BK132</f>
        <v>0</v>
      </c>
    </row>
    <row r="82" spans="1:65" s="12" customFormat="1" ht="25.9" customHeight="1">
      <c r="B82" s="157"/>
      <c r="C82" s="158"/>
      <c r="D82" s="159" t="s">
        <v>75</v>
      </c>
      <c r="E82" s="160" t="s">
        <v>368</v>
      </c>
      <c r="F82" s="160" t="s">
        <v>369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SUM(P83:P131)</f>
        <v>0</v>
      </c>
      <c r="Q82" s="165"/>
      <c r="R82" s="166">
        <f>SUM(R83:R131)</f>
        <v>0</v>
      </c>
      <c r="S82" s="165"/>
      <c r="T82" s="167">
        <f>SUM(T83:T131)</f>
        <v>0</v>
      </c>
      <c r="AR82" s="168" t="s">
        <v>86</v>
      </c>
      <c r="AT82" s="169" t="s">
        <v>75</v>
      </c>
      <c r="AU82" s="169" t="s">
        <v>76</v>
      </c>
      <c r="AY82" s="168" t="s">
        <v>121</v>
      </c>
      <c r="BK82" s="170">
        <f>SUM(BK83:BK131)</f>
        <v>0</v>
      </c>
    </row>
    <row r="83" spans="1:65" s="2" customFormat="1" ht="16.5" customHeight="1">
      <c r="A83" s="34"/>
      <c r="B83" s="35"/>
      <c r="C83" s="173" t="s">
        <v>84</v>
      </c>
      <c r="D83" s="173" t="s">
        <v>123</v>
      </c>
      <c r="E83" s="174" t="s">
        <v>370</v>
      </c>
      <c r="F83" s="175" t="s">
        <v>371</v>
      </c>
      <c r="G83" s="176" t="s">
        <v>372</v>
      </c>
      <c r="H83" s="177">
        <v>2</v>
      </c>
      <c r="I83" s="178"/>
      <c r="J83" s="179">
        <f>ROUND(I83*H83,2)</f>
        <v>0</v>
      </c>
      <c r="K83" s="175" t="s">
        <v>127</v>
      </c>
      <c r="L83" s="39"/>
      <c r="M83" s="180" t="s">
        <v>19</v>
      </c>
      <c r="N83" s="181" t="s">
        <v>47</v>
      </c>
      <c r="O83" s="64"/>
      <c r="P83" s="182">
        <f>O83*H83</f>
        <v>0</v>
      </c>
      <c r="Q83" s="182">
        <v>0</v>
      </c>
      <c r="R83" s="182">
        <f>Q83*H83</f>
        <v>0</v>
      </c>
      <c r="S83" s="182">
        <v>0</v>
      </c>
      <c r="T83" s="18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4" t="s">
        <v>230</v>
      </c>
      <c r="AT83" s="184" t="s">
        <v>123</v>
      </c>
      <c r="AU83" s="184" t="s">
        <v>84</v>
      </c>
      <c r="AY83" s="17" t="s">
        <v>121</v>
      </c>
      <c r="BE83" s="185">
        <f>IF(N83="základní",J83,0)</f>
        <v>0</v>
      </c>
      <c r="BF83" s="185">
        <f>IF(N83="snížená",J83,0)</f>
        <v>0</v>
      </c>
      <c r="BG83" s="185">
        <f>IF(N83="zákl. přenesená",J83,0)</f>
        <v>0</v>
      </c>
      <c r="BH83" s="185">
        <f>IF(N83="sníž. přenesená",J83,0)</f>
        <v>0</v>
      </c>
      <c r="BI83" s="185">
        <f>IF(N83="nulová",J83,0)</f>
        <v>0</v>
      </c>
      <c r="BJ83" s="17" t="s">
        <v>84</v>
      </c>
      <c r="BK83" s="185">
        <f>ROUND(I83*H83,2)</f>
        <v>0</v>
      </c>
      <c r="BL83" s="17" t="s">
        <v>230</v>
      </c>
      <c r="BM83" s="184" t="s">
        <v>86</v>
      </c>
    </row>
    <row r="84" spans="1:65" s="2" customFormat="1" ht="11.25">
      <c r="A84" s="34"/>
      <c r="B84" s="35"/>
      <c r="C84" s="36"/>
      <c r="D84" s="186" t="s">
        <v>130</v>
      </c>
      <c r="E84" s="36"/>
      <c r="F84" s="187" t="s">
        <v>373</v>
      </c>
      <c r="G84" s="36"/>
      <c r="H84" s="36"/>
      <c r="I84" s="188"/>
      <c r="J84" s="36"/>
      <c r="K84" s="36"/>
      <c r="L84" s="39"/>
      <c r="M84" s="189"/>
      <c r="N84" s="190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130</v>
      </c>
      <c r="AU84" s="17" t="s">
        <v>84</v>
      </c>
    </row>
    <row r="85" spans="1:65" s="2" customFormat="1" ht="16.5" customHeight="1">
      <c r="A85" s="34"/>
      <c r="B85" s="35"/>
      <c r="C85" s="224" t="s">
        <v>86</v>
      </c>
      <c r="D85" s="224" t="s">
        <v>189</v>
      </c>
      <c r="E85" s="225" t="s">
        <v>374</v>
      </c>
      <c r="F85" s="226" t="s">
        <v>375</v>
      </c>
      <c r="G85" s="227" t="s">
        <v>376</v>
      </c>
      <c r="H85" s="228">
        <v>2</v>
      </c>
      <c r="I85" s="229"/>
      <c r="J85" s="230">
        <f>ROUND(I85*H85,2)</f>
        <v>0</v>
      </c>
      <c r="K85" s="226" t="s">
        <v>19</v>
      </c>
      <c r="L85" s="231"/>
      <c r="M85" s="232" t="s">
        <v>19</v>
      </c>
      <c r="N85" s="233" t="s">
        <v>47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316</v>
      </c>
      <c r="AT85" s="184" t="s">
        <v>189</v>
      </c>
      <c r="AU85" s="184" t="s">
        <v>84</v>
      </c>
      <c r="AY85" s="17" t="s">
        <v>121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84</v>
      </c>
      <c r="BK85" s="185">
        <f>ROUND(I85*H85,2)</f>
        <v>0</v>
      </c>
      <c r="BL85" s="17" t="s">
        <v>230</v>
      </c>
      <c r="BM85" s="184" t="s">
        <v>128</v>
      </c>
    </row>
    <row r="86" spans="1:65" s="2" customFormat="1" ht="16.5" customHeight="1">
      <c r="A86" s="34"/>
      <c r="B86" s="35"/>
      <c r="C86" s="224" t="s">
        <v>145</v>
      </c>
      <c r="D86" s="224" t="s">
        <v>189</v>
      </c>
      <c r="E86" s="225" t="s">
        <v>377</v>
      </c>
      <c r="F86" s="226" t="s">
        <v>378</v>
      </c>
      <c r="G86" s="227" t="s">
        <v>372</v>
      </c>
      <c r="H86" s="228">
        <v>2</v>
      </c>
      <c r="I86" s="229"/>
      <c r="J86" s="230">
        <f>ROUND(I86*H86,2)</f>
        <v>0</v>
      </c>
      <c r="K86" s="226" t="s">
        <v>127</v>
      </c>
      <c r="L86" s="231"/>
      <c r="M86" s="232" t="s">
        <v>19</v>
      </c>
      <c r="N86" s="233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316</v>
      </c>
      <c r="AT86" s="184" t="s">
        <v>189</v>
      </c>
      <c r="AU86" s="184" t="s">
        <v>84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230</v>
      </c>
      <c r="BM86" s="184" t="s">
        <v>162</v>
      </c>
    </row>
    <row r="87" spans="1:65" s="2" customFormat="1" ht="16.5" customHeight="1">
      <c r="A87" s="34"/>
      <c r="B87" s="35"/>
      <c r="C87" s="224" t="s">
        <v>128</v>
      </c>
      <c r="D87" s="224" t="s">
        <v>189</v>
      </c>
      <c r="E87" s="225" t="s">
        <v>379</v>
      </c>
      <c r="F87" s="226" t="s">
        <v>380</v>
      </c>
      <c r="G87" s="227" t="s">
        <v>376</v>
      </c>
      <c r="H87" s="228">
        <v>2</v>
      </c>
      <c r="I87" s="229"/>
      <c r="J87" s="230">
        <f>ROUND(I87*H87,2)</f>
        <v>0</v>
      </c>
      <c r="K87" s="226" t="s">
        <v>19</v>
      </c>
      <c r="L87" s="231"/>
      <c r="M87" s="232" t="s">
        <v>19</v>
      </c>
      <c r="N87" s="233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316</v>
      </c>
      <c r="AT87" s="184" t="s">
        <v>189</v>
      </c>
      <c r="AU87" s="184" t="s">
        <v>84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230</v>
      </c>
      <c r="BM87" s="184" t="s">
        <v>178</v>
      </c>
    </row>
    <row r="88" spans="1:65" s="2" customFormat="1" ht="16.5" customHeight="1">
      <c r="A88" s="34"/>
      <c r="B88" s="35"/>
      <c r="C88" s="173" t="s">
        <v>156</v>
      </c>
      <c r="D88" s="173" t="s">
        <v>123</v>
      </c>
      <c r="E88" s="174" t="s">
        <v>381</v>
      </c>
      <c r="F88" s="175" t="s">
        <v>382</v>
      </c>
      <c r="G88" s="176" t="s">
        <v>372</v>
      </c>
      <c r="H88" s="177">
        <v>2</v>
      </c>
      <c r="I88" s="178"/>
      <c r="J88" s="179">
        <f>ROUND(I88*H88,2)</f>
        <v>0</v>
      </c>
      <c r="K88" s="175" t="s">
        <v>127</v>
      </c>
      <c r="L88" s="39"/>
      <c r="M88" s="180" t="s">
        <v>19</v>
      </c>
      <c r="N88" s="181" t="s">
        <v>47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230</v>
      </c>
      <c r="AT88" s="184" t="s">
        <v>123</v>
      </c>
      <c r="AU88" s="184" t="s">
        <v>84</v>
      </c>
      <c r="AY88" s="17" t="s">
        <v>121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84</v>
      </c>
      <c r="BK88" s="185">
        <f>ROUND(I88*H88,2)</f>
        <v>0</v>
      </c>
      <c r="BL88" s="17" t="s">
        <v>230</v>
      </c>
      <c r="BM88" s="184" t="s">
        <v>188</v>
      </c>
    </row>
    <row r="89" spans="1:65" s="2" customFormat="1" ht="11.25">
      <c r="A89" s="34"/>
      <c r="B89" s="35"/>
      <c r="C89" s="36"/>
      <c r="D89" s="186" t="s">
        <v>130</v>
      </c>
      <c r="E89" s="36"/>
      <c r="F89" s="187" t="s">
        <v>383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130</v>
      </c>
      <c r="AU89" s="17" t="s">
        <v>84</v>
      </c>
    </row>
    <row r="90" spans="1:65" s="2" customFormat="1" ht="16.5" customHeight="1">
      <c r="A90" s="34"/>
      <c r="B90" s="35"/>
      <c r="C90" s="224" t="s">
        <v>162</v>
      </c>
      <c r="D90" s="224" t="s">
        <v>189</v>
      </c>
      <c r="E90" s="225" t="s">
        <v>384</v>
      </c>
      <c r="F90" s="226" t="s">
        <v>385</v>
      </c>
      <c r="G90" s="227" t="s">
        <v>376</v>
      </c>
      <c r="H90" s="228">
        <v>2</v>
      </c>
      <c r="I90" s="229"/>
      <c r="J90" s="230">
        <f>ROUND(I90*H90,2)</f>
        <v>0</v>
      </c>
      <c r="K90" s="226" t="s">
        <v>19</v>
      </c>
      <c r="L90" s="231"/>
      <c r="M90" s="232" t="s">
        <v>19</v>
      </c>
      <c r="N90" s="233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316</v>
      </c>
      <c r="AT90" s="184" t="s">
        <v>189</v>
      </c>
      <c r="AU90" s="184" t="s">
        <v>84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230</v>
      </c>
      <c r="BM90" s="184" t="s">
        <v>8</v>
      </c>
    </row>
    <row r="91" spans="1:65" s="2" customFormat="1" ht="16.5" customHeight="1">
      <c r="A91" s="34"/>
      <c r="B91" s="35"/>
      <c r="C91" s="224" t="s">
        <v>168</v>
      </c>
      <c r="D91" s="224" t="s">
        <v>189</v>
      </c>
      <c r="E91" s="225" t="s">
        <v>386</v>
      </c>
      <c r="F91" s="226" t="s">
        <v>387</v>
      </c>
      <c r="G91" s="227" t="s">
        <v>376</v>
      </c>
      <c r="H91" s="228">
        <v>2</v>
      </c>
      <c r="I91" s="229"/>
      <c r="J91" s="230">
        <f>ROUND(I91*H91,2)</f>
        <v>0</v>
      </c>
      <c r="K91" s="226" t="s">
        <v>19</v>
      </c>
      <c r="L91" s="231"/>
      <c r="M91" s="232" t="s">
        <v>19</v>
      </c>
      <c r="N91" s="233" t="s">
        <v>47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316</v>
      </c>
      <c r="AT91" s="184" t="s">
        <v>189</v>
      </c>
      <c r="AU91" s="184" t="s">
        <v>84</v>
      </c>
      <c r="AY91" s="17" t="s">
        <v>121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84</v>
      </c>
      <c r="BK91" s="185">
        <f>ROUND(I91*H91,2)</f>
        <v>0</v>
      </c>
      <c r="BL91" s="17" t="s">
        <v>230</v>
      </c>
      <c r="BM91" s="184" t="s">
        <v>216</v>
      </c>
    </row>
    <row r="92" spans="1:65" s="2" customFormat="1" ht="16.5" customHeight="1">
      <c r="A92" s="34"/>
      <c r="B92" s="35"/>
      <c r="C92" s="173" t="s">
        <v>178</v>
      </c>
      <c r="D92" s="173" t="s">
        <v>123</v>
      </c>
      <c r="E92" s="174" t="s">
        <v>388</v>
      </c>
      <c r="F92" s="175" t="s">
        <v>389</v>
      </c>
      <c r="G92" s="176" t="s">
        <v>372</v>
      </c>
      <c r="H92" s="177">
        <v>2</v>
      </c>
      <c r="I92" s="178"/>
      <c r="J92" s="179">
        <f>ROUND(I92*H92,2)</f>
        <v>0</v>
      </c>
      <c r="K92" s="175" t="s">
        <v>127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230</v>
      </c>
      <c r="AT92" s="184" t="s">
        <v>123</v>
      </c>
      <c r="AU92" s="184" t="s">
        <v>84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230</v>
      </c>
      <c r="BM92" s="184" t="s">
        <v>230</v>
      </c>
    </row>
    <row r="93" spans="1:65" s="2" customFormat="1" ht="11.25">
      <c r="A93" s="34"/>
      <c r="B93" s="35"/>
      <c r="C93" s="36"/>
      <c r="D93" s="186" t="s">
        <v>130</v>
      </c>
      <c r="E93" s="36"/>
      <c r="F93" s="187" t="s">
        <v>390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130</v>
      </c>
      <c r="AU93" s="17" t="s">
        <v>84</v>
      </c>
    </row>
    <row r="94" spans="1:65" s="2" customFormat="1" ht="16.5" customHeight="1">
      <c r="A94" s="34"/>
      <c r="B94" s="35"/>
      <c r="C94" s="224" t="s">
        <v>183</v>
      </c>
      <c r="D94" s="224" t="s">
        <v>189</v>
      </c>
      <c r="E94" s="225" t="s">
        <v>391</v>
      </c>
      <c r="F94" s="226" t="s">
        <v>392</v>
      </c>
      <c r="G94" s="227" t="s">
        <v>376</v>
      </c>
      <c r="H94" s="228">
        <v>1</v>
      </c>
      <c r="I94" s="229"/>
      <c r="J94" s="230">
        <f>ROUND(I94*H94,2)</f>
        <v>0</v>
      </c>
      <c r="K94" s="226" t="s">
        <v>19</v>
      </c>
      <c r="L94" s="231"/>
      <c r="M94" s="232" t="s">
        <v>19</v>
      </c>
      <c r="N94" s="233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316</v>
      </c>
      <c r="AT94" s="184" t="s">
        <v>189</v>
      </c>
      <c r="AU94" s="184" t="s">
        <v>84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230</v>
      </c>
      <c r="BM94" s="184" t="s">
        <v>240</v>
      </c>
    </row>
    <row r="95" spans="1:65" s="2" customFormat="1" ht="16.5" customHeight="1">
      <c r="A95" s="34"/>
      <c r="B95" s="35"/>
      <c r="C95" s="224" t="s">
        <v>188</v>
      </c>
      <c r="D95" s="224" t="s">
        <v>189</v>
      </c>
      <c r="E95" s="225" t="s">
        <v>393</v>
      </c>
      <c r="F95" s="226" t="s">
        <v>394</v>
      </c>
      <c r="G95" s="227" t="s">
        <v>376</v>
      </c>
      <c r="H95" s="228">
        <v>1</v>
      </c>
      <c r="I95" s="229"/>
      <c r="J95" s="230">
        <f>ROUND(I95*H95,2)</f>
        <v>0</v>
      </c>
      <c r="K95" s="226" t="s">
        <v>19</v>
      </c>
      <c r="L95" s="231"/>
      <c r="M95" s="232" t="s">
        <v>19</v>
      </c>
      <c r="N95" s="233" t="s">
        <v>47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316</v>
      </c>
      <c r="AT95" s="184" t="s">
        <v>189</v>
      </c>
      <c r="AU95" s="184" t="s">
        <v>84</v>
      </c>
      <c r="AY95" s="17" t="s">
        <v>121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84</v>
      </c>
      <c r="BK95" s="185">
        <f>ROUND(I95*H95,2)</f>
        <v>0</v>
      </c>
      <c r="BL95" s="17" t="s">
        <v>230</v>
      </c>
      <c r="BM95" s="184" t="s">
        <v>250</v>
      </c>
    </row>
    <row r="96" spans="1:65" s="2" customFormat="1" ht="16.5" customHeight="1">
      <c r="A96" s="34"/>
      <c r="B96" s="35"/>
      <c r="C96" s="173" t="s">
        <v>195</v>
      </c>
      <c r="D96" s="173" t="s">
        <v>123</v>
      </c>
      <c r="E96" s="174" t="s">
        <v>395</v>
      </c>
      <c r="F96" s="175" t="s">
        <v>396</v>
      </c>
      <c r="G96" s="176" t="s">
        <v>372</v>
      </c>
      <c r="H96" s="177">
        <v>4</v>
      </c>
      <c r="I96" s="178"/>
      <c r="J96" s="179">
        <f>ROUND(I96*H96,2)</f>
        <v>0</v>
      </c>
      <c r="K96" s="175" t="s">
        <v>127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230</v>
      </c>
      <c r="AT96" s="184" t="s">
        <v>123</v>
      </c>
      <c r="AU96" s="184" t="s">
        <v>84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230</v>
      </c>
      <c r="BM96" s="184" t="s">
        <v>260</v>
      </c>
    </row>
    <row r="97" spans="1:65" s="2" customFormat="1" ht="11.25">
      <c r="A97" s="34"/>
      <c r="B97" s="35"/>
      <c r="C97" s="36"/>
      <c r="D97" s="186" t="s">
        <v>130</v>
      </c>
      <c r="E97" s="36"/>
      <c r="F97" s="187" t="s">
        <v>397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130</v>
      </c>
      <c r="AU97" s="17" t="s">
        <v>84</v>
      </c>
    </row>
    <row r="98" spans="1:65" s="2" customFormat="1" ht="16.5" customHeight="1">
      <c r="A98" s="34"/>
      <c r="B98" s="35"/>
      <c r="C98" s="224" t="s">
        <v>8</v>
      </c>
      <c r="D98" s="224" t="s">
        <v>189</v>
      </c>
      <c r="E98" s="225" t="s">
        <v>398</v>
      </c>
      <c r="F98" s="226" t="s">
        <v>399</v>
      </c>
      <c r="G98" s="227" t="s">
        <v>372</v>
      </c>
      <c r="H98" s="228">
        <v>4</v>
      </c>
      <c r="I98" s="229"/>
      <c r="J98" s="230">
        <f>ROUND(I98*H98,2)</f>
        <v>0</v>
      </c>
      <c r="K98" s="226" t="s">
        <v>127</v>
      </c>
      <c r="L98" s="231"/>
      <c r="M98" s="232" t="s">
        <v>19</v>
      </c>
      <c r="N98" s="233" t="s">
        <v>47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316</v>
      </c>
      <c r="AT98" s="184" t="s">
        <v>189</v>
      </c>
      <c r="AU98" s="184" t="s">
        <v>84</v>
      </c>
      <c r="AY98" s="17" t="s">
        <v>121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84</v>
      </c>
      <c r="BK98" s="185">
        <f>ROUND(I98*H98,2)</f>
        <v>0</v>
      </c>
      <c r="BL98" s="17" t="s">
        <v>230</v>
      </c>
      <c r="BM98" s="184" t="s">
        <v>271</v>
      </c>
    </row>
    <row r="99" spans="1:65" s="2" customFormat="1" ht="16.5" customHeight="1">
      <c r="A99" s="34"/>
      <c r="B99" s="35"/>
      <c r="C99" s="173" t="s">
        <v>209</v>
      </c>
      <c r="D99" s="173" t="s">
        <v>123</v>
      </c>
      <c r="E99" s="174" t="s">
        <v>400</v>
      </c>
      <c r="F99" s="175" t="s">
        <v>401</v>
      </c>
      <c r="G99" s="176" t="s">
        <v>159</v>
      </c>
      <c r="H99" s="177">
        <v>20</v>
      </c>
      <c r="I99" s="178"/>
      <c r="J99" s="179">
        <f>ROUND(I99*H99,2)</f>
        <v>0</v>
      </c>
      <c r="K99" s="175" t="s">
        <v>127</v>
      </c>
      <c r="L99" s="39"/>
      <c r="M99" s="180" t="s">
        <v>19</v>
      </c>
      <c r="N99" s="181" t="s">
        <v>47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230</v>
      </c>
      <c r="AT99" s="184" t="s">
        <v>123</v>
      </c>
      <c r="AU99" s="184" t="s">
        <v>84</v>
      </c>
      <c r="AY99" s="17" t="s">
        <v>121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84</v>
      </c>
      <c r="BK99" s="185">
        <f>ROUND(I99*H99,2)</f>
        <v>0</v>
      </c>
      <c r="BL99" s="17" t="s">
        <v>230</v>
      </c>
      <c r="BM99" s="184" t="s">
        <v>284</v>
      </c>
    </row>
    <row r="100" spans="1:65" s="2" customFormat="1" ht="11.25">
      <c r="A100" s="34"/>
      <c r="B100" s="35"/>
      <c r="C100" s="36"/>
      <c r="D100" s="186" t="s">
        <v>130</v>
      </c>
      <c r="E100" s="36"/>
      <c r="F100" s="187" t="s">
        <v>402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130</v>
      </c>
      <c r="AU100" s="17" t="s">
        <v>84</v>
      </c>
    </row>
    <row r="101" spans="1:65" s="2" customFormat="1" ht="16.5" customHeight="1">
      <c r="A101" s="34"/>
      <c r="B101" s="35"/>
      <c r="C101" s="224" t="s">
        <v>216</v>
      </c>
      <c r="D101" s="224" t="s">
        <v>189</v>
      </c>
      <c r="E101" s="225" t="s">
        <v>403</v>
      </c>
      <c r="F101" s="226" t="s">
        <v>404</v>
      </c>
      <c r="G101" s="227" t="s">
        <v>159</v>
      </c>
      <c r="H101" s="228">
        <v>20</v>
      </c>
      <c r="I101" s="229"/>
      <c r="J101" s="230">
        <f>ROUND(I101*H101,2)</f>
        <v>0</v>
      </c>
      <c r="K101" s="226" t="s">
        <v>127</v>
      </c>
      <c r="L101" s="231"/>
      <c r="M101" s="232" t="s">
        <v>19</v>
      </c>
      <c r="N101" s="233" t="s">
        <v>47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316</v>
      </c>
      <c r="AT101" s="184" t="s">
        <v>189</v>
      </c>
      <c r="AU101" s="184" t="s">
        <v>84</v>
      </c>
      <c r="AY101" s="17" t="s">
        <v>121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84</v>
      </c>
      <c r="BK101" s="185">
        <f>ROUND(I101*H101,2)</f>
        <v>0</v>
      </c>
      <c r="BL101" s="17" t="s">
        <v>230</v>
      </c>
      <c r="BM101" s="184" t="s">
        <v>294</v>
      </c>
    </row>
    <row r="102" spans="1:65" s="2" customFormat="1" ht="16.5" customHeight="1">
      <c r="A102" s="34"/>
      <c r="B102" s="35"/>
      <c r="C102" s="173" t="s">
        <v>223</v>
      </c>
      <c r="D102" s="173" t="s">
        <v>123</v>
      </c>
      <c r="E102" s="174" t="s">
        <v>405</v>
      </c>
      <c r="F102" s="175" t="s">
        <v>406</v>
      </c>
      <c r="G102" s="176" t="s">
        <v>159</v>
      </c>
      <c r="H102" s="177">
        <v>4</v>
      </c>
      <c r="I102" s="178"/>
      <c r="J102" s="179">
        <f>ROUND(I102*H102,2)</f>
        <v>0</v>
      </c>
      <c r="K102" s="175" t="s">
        <v>127</v>
      </c>
      <c r="L102" s="39"/>
      <c r="M102" s="180" t="s">
        <v>19</v>
      </c>
      <c r="N102" s="181" t="s">
        <v>47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230</v>
      </c>
      <c r="AT102" s="184" t="s">
        <v>123</v>
      </c>
      <c r="AU102" s="184" t="s">
        <v>84</v>
      </c>
      <c r="AY102" s="17" t="s">
        <v>121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84</v>
      </c>
      <c r="BK102" s="185">
        <f>ROUND(I102*H102,2)</f>
        <v>0</v>
      </c>
      <c r="BL102" s="17" t="s">
        <v>230</v>
      </c>
      <c r="BM102" s="184" t="s">
        <v>304</v>
      </c>
    </row>
    <row r="103" spans="1:65" s="2" customFormat="1" ht="11.25">
      <c r="A103" s="34"/>
      <c r="B103" s="35"/>
      <c r="C103" s="36"/>
      <c r="D103" s="186" t="s">
        <v>130</v>
      </c>
      <c r="E103" s="36"/>
      <c r="F103" s="187" t="s">
        <v>407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84</v>
      </c>
    </row>
    <row r="104" spans="1:65" s="2" customFormat="1" ht="16.5" customHeight="1">
      <c r="A104" s="34"/>
      <c r="B104" s="35"/>
      <c r="C104" s="224" t="s">
        <v>230</v>
      </c>
      <c r="D104" s="224" t="s">
        <v>189</v>
      </c>
      <c r="E104" s="225" t="s">
        <v>408</v>
      </c>
      <c r="F104" s="226" t="s">
        <v>409</v>
      </c>
      <c r="G104" s="227" t="s">
        <v>192</v>
      </c>
      <c r="H104" s="228">
        <v>2.6</v>
      </c>
      <c r="I104" s="229"/>
      <c r="J104" s="230">
        <f>ROUND(I104*H104,2)</f>
        <v>0</v>
      </c>
      <c r="K104" s="226" t="s">
        <v>127</v>
      </c>
      <c r="L104" s="231"/>
      <c r="M104" s="232" t="s">
        <v>19</v>
      </c>
      <c r="N104" s="233" t="s">
        <v>47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316</v>
      </c>
      <c r="AT104" s="184" t="s">
        <v>189</v>
      </c>
      <c r="AU104" s="184" t="s">
        <v>84</v>
      </c>
      <c r="AY104" s="17" t="s">
        <v>121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84</v>
      </c>
      <c r="BK104" s="185">
        <f>ROUND(I104*H104,2)</f>
        <v>0</v>
      </c>
      <c r="BL104" s="17" t="s">
        <v>230</v>
      </c>
      <c r="BM104" s="184" t="s">
        <v>316</v>
      </c>
    </row>
    <row r="105" spans="1:65" s="2" customFormat="1" ht="16.5" customHeight="1">
      <c r="A105" s="34"/>
      <c r="B105" s="35"/>
      <c r="C105" s="173" t="s">
        <v>235</v>
      </c>
      <c r="D105" s="173" t="s">
        <v>123</v>
      </c>
      <c r="E105" s="174" t="s">
        <v>410</v>
      </c>
      <c r="F105" s="175" t="s">
        <v>411</v>
      </c>
      <c r="G105" s="176" t="s">
        <v>372</v>
      </c>
      <c r="H105" s="177">
        <v>4</v>
      </c>
      <c r="I105" s="178"/>
      <c r="J105" s="179">
        <f>ROUND(I105*H105,2)</f>
        <v>0</v>
      </c>
      <c r="K105" s="175" t="s">
        <v>127</v>
      </c>
      <c r="L105" s="39"/>
      <c r="M105" s="180" t="s">
        <v>19</v>
      </c>
      <c r="N105" s="181" t="s">
        <v>47</v>
      </c>
      <c r="O105" s="64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4" t="s">
        <v>230</v>
      </c>
      <c r="AT105" s="184" t="s">
        <v>123</v>
      </c>
      <c r="AU105" s="184" t="s">
        <v>84</v>
      </c>
      <c r="AY105" s="17" t="s">
        <v>121</v>
      </c>
      <c r="BE105" s="185">
        <f>IF(N105="základní",J105,0)</f>
        <v>0</v>
      </c>
      <c r="BF105" s="185">
        <f>IF(N105="snížená",J105,0)</f>
        <v>0</v>
      </c>
      <c r="BG105" s="185">
        <f>IF(N105="zákl. přenesená",J105,0)</f>
        <v>0</v>
      </c>
      <c r="BH105" s="185">
        <f>IF(N105="sníž. přenesená",J105,0)</f>
        <v>0</v>
      </c>
      <c r="BI105" s="185">
        <f>IF(N105="nulová",J105,0)</f>
        <v>0</v>
      </c>
      <c r="BJ105" s="17" t="s">
        <v>84</v>
      </c>
      <c r="BK105" s="185">
        <f>ROUND(I105*H105,2)</f>
        <v>0</v>
      </c>
      <c r="BL105" s="17" t="s">
        <v>230</v>
      </c>
      <c r="BM105" s="184" t="s">
        <v>331</v>
      </c>
    </row>
    <row r="106" spans="1:65" s="2" customFormat="1" ht="11.25">
      <c r="A106" s="34"/>
      <c r="B106" s="35"/>
      <c r="C106" s="36"/>
      <c r="D106" s="186" t="s">
        <v>130</v>
      </c>
      <c r="E106" s="36"/>
      <c r="F106" s="187" t="s">
        <v>412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130</v>
      </c>
      <c r="AU106" s="17" t="s">
        <v>84</v>
      </c>
    </row>
    <row r="107" spans="1:65" s="2" customFormat="1" ht="16.5" customHeight="1">
      <c r="A107" s="34"/>
      <c r="B107" s="35"/>
      <c r="C107" s="224" t="s">
        <v>240</v>
      </c>
      <c r="D107" s="224" t="s">
        <v>189</v>
      </c>
      <c r="E107" s="225" t="s">
        <v>413</v>
      </c>
      <c r="F107" s="226" t="s">
        <v>414</v>
      </c>
      <c r="G107" s="227" t="s">
        <v>372</v>
      </c>
      <c r="H107" s="228">
        <v>2</v>
      </c>
      <c r="I107" s="229"/>
      <c r="J107" s="230">
        <f>ROUND(I107*H107,2)</f>
        <v>0</v>
      </c>
      <c r="K107" s="226" t="s">
        <v>127</v>
      </c>
      <c r="L107" s="231"/>
      <c r="M107" s="232" t="s">
        <v>19</v>
      </c>
      <c r="N107" s="233" t="s">
        <v>47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316</v>
      </c>
      <c r="AT107" s="184" t="s">
        <v>189</v>
      </c>
      <c r="AU107" s="184" t="s">
        <v>84</v>
      </c>
      <c r="AY107" s="17" t="s">
        <v>121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84</v>
      </c>
      <c r="BK107" s="185">
        <f>ROUND(I107*H107,2)</f>
        <v>0</v>
      </c>
      <c r="BL107" s="17" t="s">
        <v>230</v>
      </c>
      <c r="BM107" s="184" t="s">
        <v>345</v>
      </c>
    </row>
    <row r="108" spans="1:65" s="2" customFormat="1" ht="16.5" customHeight="1">
      <c r="A108" s="34"/>
      <c r="B108" s="35"/>
      <c r="C108" s="224" t="s">
        <v>245</v>
      </c>
      <c r="D108" s="224" t="s">
        <v>189</v>
      </c>
      <c r="E108" s="225" t="s">
        <v>415</v>
      </c>
      <c r="F108" s="226" t="s">
        <v>416</v>
      </c>
      <c r="G108" s="227" t="s">
        <v>372</v>
      </c>
      <c r="H108" s="228">
        <v>2</v>
      </c>
      <c r="I108" s="229"/>
      <c r="J108" s="230">
        <f>ROUND(I108*H108,2)</f>
        <v>0</v>
      </c>
      <c r="K108" s="226" t="s">
        <v>127</v>
      </c>
      <c r="L108" s="231"/>
      <c r="M108" s="232" t="s">
        <v>19</v>
      </c>
      <c r="N108" s="233" t="s">
        <v>47</v>
      </c>
      <c r="O108" s="64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4" t="s">
        <v>316</v>
      </c>
      <c r="AT108" s="184" t="s">
        <v>189</v>
      </c>
      <c r="AU108" s="184" t="s">
        <v>84</v>
      </c>
      <c r="AY108" s="17" t="s">
        <v>121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7" t="s">
        <v>84</v>
      </c>
      <c r="BK108" s="185">
        <f>ROUND(I108*H108,2)</f>
        <v>0</v>
      </c>
      <c r="BL108" s="17" t="s">
        <v>230</v>
      </c>
      <c r="BM108" s="184" t="s">
        <v>358</v>
      </c>
    </row>
    <row r="109" spans="1:65" s="2" customFormat="1" ht="16.5" customHeight="1">
      <c r="A109" s="34"/>
      <c r="B109" s="35"/>
      <c r="C109" s="173" t="s">
        <v>250</v>
      </c>
      <c r="D109" s="173" t="s">
        <v>123</v>
      </c>
      <c r="E109" s="174" t="s">
        <v>417</v>
      </c>
      <c r="F109" s="175" t="s">
        <v>418</v>
      </c>
      <c r="G109" s="176" t="s">
        <v>159</v>
      </c>
      <c r="H109" s="177">
        <v>33</v>
      </c>
      <c r="I109" s="178"/>
      <c r="J109" s="179">
        <f>ROUND(I109*H109,2)</f>
        <v>0</v>
      </c>
      <c r="K109" s="175" t="s">
        <v>127</v>
      </c>
      <c r="L109" s="39"/>
      <c r="M109" s="180" t="s">
        <v>19</v>
      </c>
      <c r="N109" s="181" t="s">
        <v>47</v>
      </c>
      <c r="O109" s="64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4" t="s">
        <v>230</v>
      </c>
      <c r="AT109" s="184" t="s">
        <v>123</v>
      </c>
      <c r="AU109" s="184" t="s">
        <v>84</v>
      </c>
      <c r="AY109" s="17" t="s">
        <v>121</v>
      </c>
      <c r="BE109" s="185">
        <f>IF(N109="základní",J109,0)</f>
        <v>0</v>
      </c>
      <c r="BF109" s="185">
        <f>IF(N109="snížená",J109,0)</f>
        <v>0</v>
      </c>
      <c r="BG109" s="185">
        <f>IF(N109="zákl. přenesená",J109,0)</f>
        <v>0</v>
      </c>
      <c r="BH109" s="185">
        <f>IF(N109="sníž. přenesená",J109,0)</f>
        <v>0</v>
      </c>
      <c r="BI109" s="185">
        <f>IF(N109="nulová",J109,0)</f>
        <v>0</v>
      </c>
      <c r="BJ109" s="17" t="s">
        <v>84</v>
      </c>
      <c r="BK109" s="185">
        <f>ROUND(I109*H109,2)</f>
        <v>0</v>
      </c>
      <c r="BL109" s="17" t="s">
        <v>230</v>
      </c>
      <c r="BM109" s="184" t="s">
        <v>419</v>
      </c>
    </row>
    <row r="110" spans="1:65" s="2" customFormat="1" ht="11.25">
      <c r="A110" s="34"/>
      <c r="B110" s="35"/>
      <c r="C110" s="36"/>
      <c r="D110" s="186" t="s">
        <v>130</v>
      </c>
      <c r="E110" s="36"/>
      <c r="F110" s="187" t="s">
        <v>420</v>
      </c>
      <c r="G110" s="36"/>
      <c r="H110" s="36"/>
      <c r="I110" s="188"/>
      <c r="J110" s="36"/>
      <c r="K110" s="36"/>
      <c r="L110" s="39"/>
      <c r="M110" s="189"/>
      <c r="N110" s="190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130</v>
      </c>
      <c r="AU110" s="17" t="s">
        <v>84</v>
      </c>
    </row>
    <row r="111" spans="1:65" s="2" customFormat="1" ht="16.5" customHeight="1">
      <c r="A111" s="34"/>
      <c r="B111" s="35"/>
      <c r="C111" s="224" t="s">
        <v>7</v>
      </c>
      <c r="D111" s="224" t="s">
        <v>189</v>
      </c>
      <c r="E111" s="225" t="s">
        <v>421</v>
      </c>
      <c r="F111" s="226" t="s">
        <v>422</v>
      </c>
      <c r="G111" s="227" t="s">
        <v>159</v>
      </c>
      <c r="H111" s="228">
        <v>33</v>
      </c>
      <c r="I111" s="229"/>
      <c r="J111" s="230">
        <f>ROUND(I111*H111,2)</f>
        <v>0</v>
      </c>
      <c r="K111" s="226" t="s">
        <v>127</v>
      </c>
      <c r="L111" s="231"/>
      <c r="M111" s="232" t="s">
        <v>19</v>
      </c>
      <c r="N111" s="233" t="s">
        <v>47</v>
      </c>
      <c r="O111" s="64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4" t="s">
        <v>316</v>
      </c>
      <c r="AT111" s="184" t="s">
        <v>189</v>
      </c>
      <c r="AU111" s="184" t="s">
        <v>84</v>
      </c>
      <c r="AY111" s="17" t="s">
        <v>121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17" t="s">
        <v>84</v>
      </c>
      <c r="BK111" s="185">
        <f>ROUND(I111*H111,2)</f>
        <v>0</v>
      </c>
      <c r="BL111" s="17" t="s">
        <v>230</v>
      </c>
      <c r="BM111" s="184" t="s">
        <v>423</v>
      </c>
    </row>
    <row r="112" spans="1:65" s="2" customFormat="1" ht="21.75" customHeight="1">
      <c r="A112" s="34"/>
      <c r="B112" s="35"/>
      <c r="C112" s="173" t="s">
        <v>260</v>
      </c>
      <c r="D112" s="173" t="s">
        <v>123</v>
      </c>
      <c r="E112" s="174" t="s">
        <v>424</v>
      </c>
      <c r="F112" s="175" t="s">
        <v>425</v>
      </c>
      <c r="G112" s="176" t="s">
        <v>372</v>
      </c>
      <c r="H112" s="177">
        <v>6</v>
      </c>
      <c r="I112" s="178"/>
      <c r="J112" s="179">
        <f>ROUND(I112*H112,2)</f>
        <v>0</v>
      </c>
      <c r="K112" s="175" t="s">
        <v>127</v>
      </c>
      <c r="L112" s="39"/>
      <c r="M112" s="180" t="s">
        <v>19</v>
      </c>
      <c r="N112" s="181" t="s">
        <v>47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230</v>
      </c>
      <c r="AT112" s="184" t="s">
        <v>123</v>
      </c>
      <c r="AU112" s="184" t="s">
        <v>84</v>
      </c>
      <c r="AY112" s="17" t="s">
        <v>121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84</v>
      </c>
      <c r="BK112" s="185">
        <f>ROUND(I112*H112,2)</f>
        <v>0</v>
      </c>
      <c r="BL112" s="17" t="s">
        <v>230</v>
      </c>
      <c r="BM112" s="184" t="s">
        <v>426</v>
      </c>
    </row>
    <row r="113" spans="1:65" s="2" customFormat="1" ht="11.25">
      <c r="A113" s="34"/>
      <c r="B113" s="35"/>
      <c r="C113" s="36"/>
      <c r="D113" s="186" t="s">
        <v>130</v>
      </c>
      <c r="E113" s="36"/>
      <c r="F113" s="187" t="s">
        <v>427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130</v>
      </c>
      <c r="AU113" s="17" t="s">
        <v>84</v>
      </c>
    </row>
    <row r="114" spans="1:65" s="2" customFormat="1" ht="16.5" customHeight="1">
      <c r="A114" s="34"/>
      <c r="B114" s="35"/>
      <c r="C114" s="224" t="s">
        <v>266</v>
      </c>
      <c r="D114" s="224" t="s">
        <v>189</v>
      </c>
      <c r="E114" s="225" t="s">
        <v>428</v>
      </c>
      <c r="F114" s="226" t="s">
        <v>429</v>
      </c>
      <c r="G114" s="227" t="s">
        <v>376</v>
      </c>
      <c r="H114" s="228">
        <v>6</v>
      </c>
      <c r="I114" s="229"/>
      <c r="J114" s="230">
        <f>ROUND(I114*H114,2)</f>
        <v>0</v>
      </c>
      <c r="K114" s="226" t="s">
        <v>19</v>
      </c>
      <c r="L114" s="231"/>
      <c r="M114" s="232" t="s">
        <v>19</v>
      </c>
      <c r="N114" s="233" t="s">
        <v>47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316</v>
      </c>
      <c r="AT114" s="184" t="s">
        <v>189</v>
      </c>
      <c r="AU114" s="184" t="s">
        <v>84</v>
      </c>
      <c r="AY114" s="17" t="s">
        <v>121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84</v>
      </c>
      <c r="BK114" s="185">
        <f>ROUND(I114*H114,2)</f>
        <v>0</v>
      </c>
      <c r="BL114" s="17" t="s">
        <v>230</v>
      </c>
      <c r="BM114" s="184" t="s">
        <v>430</v>
      </c>
    </row>
    <row r="115" spans="1:65" s="2" customFormat="1" ht="21.75" customHeight="1">
      <c r="A115" s="34"/>
      <c r="B115" s="35"/>
      <c r="C115" s="173" t="s">
        <v>271</v>
      </c>
      <c r="D115" s="173" t="s">
        <v>123</v>
      </c>
      <c r="E115" s="174" t="s">
        <v>431</v>
      </c>
      <c r="F115" s="175" t="s">
        <v>432</v>
      </c>
      <c r="G115" s="176" t="s">
        <v>159</v>
      </c>
      <c r="H115" s="177">
        <v>20</v>
      </c>
      <c r="I115" s="178"/>
      <c r="J115" s="179">
        <f>ROUND(I115*H115,2)</f>
        <v>0</v>
      </c>
      <c r="K115" s="175" t="s">
        <v>127</v>
      </c>
      <c r="L115" s="39"/>
      <c r="M115" s="180" t="s">
        <v>19</v>
      </c>
      <c r="N115" s="181" t="s">
        <v>47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230</v>
      </c>
      <c r="AT115" s="184" t="s">
        <v>123</v>
      </c>
      <c r="AU115" s="184" t="s">
        <v>84</v>
      </c>
      <c r="AY115" s="17" t="s">
        <v>121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84</v>
      </c>
      <c r="BK115" s="185">
        <f>ROUND(I115*H115,2)</f>
        <v>0</v>
      </c>
      <c r="BL115" s="17" t="s">
        <v>230</v>
      </c>
      <c r="BM115" s="184" t="s">
        <v>433</v>
      </c>
    </row>
    <row r="116" spans="1:65" s="2" customFormat="1" ht="11.25">
      <c r="A116" s="34"/>
      <c r="B116" s="35"/>
      <c r="C116" s="36"/>
      <c r="D116" s="186" t="s">
        <v>130</v>
      </c>
      <c r="E116" s="36"/>
      <c r="F116" s="187" t="s">
        <v>434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130</v>
      </c>
      <c r="AU116" s="17" t="s">
        <v>84</v>
      </c>
    </row>
    <row r="117" spans="1:65" s="2" customFormat="1" ht="16.5" customHeight="1">
      <c r="A117" s="34"/>
      <c r="B117" s="35"/>
      <c r="C117" s="224" t="s">
        <v>276</v>
      </c>
      <c r="D117" s="224" t="s">
        <v>189</v>
      </c>
      <c r="E117" s="225" t="s">
        <v>435</v>
      </c>
      <c r="F117" s="226" t="s">
        <v>436</v>
      </c>
      <c r="G117" s="227" t="s">
        <v>192</v>
      </c>
      <c r="H117" s="228">
        <v>20</v>
      </c>
      <c r="I117" s="229"/>
      <c r="J117" s="230">
        <f>ROUND(I117*H117,2)</f>
        <v>0</v>
      </c>
      <c r="K117" s="226" t="s">
        <v>127</v>
      </c>
      <c r="L117" s="231"/>
      <c r="M117" s="232" t="s">
        <v>19</v>
      </c>
      <c r="N117" s="233" t="s">
        <v>47</v>
      </c>
      <c r="O117" s="64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4" t="s">
        <v>316</v>
      </c>
      <c r="AT117" s="184" t="s">
        <v>189</v>
      </c>
      <c r="AU117" s="184" t="s">
        <v>84</v>
      </c>
      <c r="AY117" s="17" t="s">
        <v>121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7" t="s">
        <v>84</v>
      </c>
      <c r="BK117" s="185">
        <f>ROUND(I117*H117,2)</f>
        <v>0</v>
      </c>
      <c r="BL117" s="17" t="s">
        <v>230</v>
      </c>
      <c r="BM117" s="184" t="s">
        <v>437</v>
      </c>
    </row>
    <row r="118" spans="1:65" s="2" customFormat="1" ht="16.5" customHeight="1">
      <c r="A118" s="34"/>
      <c r="B118" s="35"/>
      <c r="C118" s="173" t="s">
        <v>284</v>
      </c>
      <c r="D118" s="173" t="s">
        <v>123</v>
      </c>
      <c r="E118" s="174" t="s">
        <v>438</v>
      </c>
      <c r="F118" s="175" t="s">
        <v>439</v>
      </c>
      <c r="G118" s="176" t="s">
        <v>372</v>
      </c>
      <c r="H118" s="177">
        <v>1</v>
      </c>
      <c r="I118" s="178"/>
      <c r="J118" s="179">
        <f>ROUND(I118*H118,2)</f>
        <v>0</v>
      </c>
      <c r="K118" s="175" t="s">
        <v>127</v>
      </c>
      <c r="L118" s="39"/>
      <c r="M118" s="180" t="s">
        <v>19</v>
      </c>
      <c r="N118" s="181" t="s">
        <v>47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230</v>
      </c>
      <c r="AT118" s="184" t="s">
        <v>123</v>
      </c>
      <c r="AU118" s="184" t="s">
        <v>84</v>
      </c>
      <c r="AY118" s="17" t="s">
        <v>121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84</v>
      </c>
      <c r="BK118" s="185">
        <f>ROUND(I118*H118,2)</f>
        <v>0</v>
      </c>
      <c r="BL118" s="17" t="s">
        <v>230</v>
      </c>
      <c r="BM118" s="184" t="s">
        <v>440</v>
      </c>
    </row>
    <row r="119" spans="1:65" s="2" customFormat="1" ht="11.25">
      <c r="A119" s="34"/>
      <c r="B119" s="35"/>
      <c r="C119" s="36"/>
      <c r="D119" s="186" t="s">
        <v>130</v>
      </c>
      <c r="E119" s="36"/>
      <c r="F119" s="187" t="s">
        <v>441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84</v>
      </c>
    </row>
    <row r="120" spans="1:65" s="2" customFormat="1" ht="16.5" customHeight="1">
      <c r="A120" s="34"/>
      <c r="B120" s="35"/>
      <c r="C120" s="224" t="s">
        <v>289</v>
      </c>
      <c r="D120" s="224" t="s">
        <v>189</v>
      </c>
      <c r="E120" s="225" t="s">
        <v>442</v>
      </c>
      <c r="F120" s="226" t="s">
        <v>443</v>
      </c>
      <c r="G120" s="227" t="s">
        <v>372</v>
      </c>
      <c r="H120" s="228">
        <v>1</v>
      </c>
      <c r="I120" s="229"/>
      <c r="J120" s="230">
        <f>ROUND(I120*H120,2)</f>
        <v>0</v>
      </c>
      <c r="K120" s="226" t="s">
        <v>127</v>
      </c>
      <c r="L120" s="231"/>
      <c r="M120" s="232" t="s">
        <v>19</v>
      </c>
      <c r="N120" s="233" t="s">
        <v>47</v>
      </c>
      <c r="O120" s="64"/>
      <c r="P120" s="182">
        <f>O120*H120</f>
        <v>0</v>
      </c>
      <c r="Q120" s="182">
        <v>0</v>
      </c>
      <c r="R120" s="182">
        <f>Q120*H120</f>
        <v>0</v>
      </c>
      <c r="S120" s="182">
        <v>0</v>
      </c>
      <c r="T120" s="18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4" t="s">
        <v>316</v>
      </c>
      <c r="AT120" s="184" t="s">
        <v>189</v>
      </c>
      <c r="AU120" s="184" t="s">
        <v>84</v>
      </c>
      <c r="AY120" s="17" t="s">
        <v>121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7" t="s">
        <v>84</v>
      </c>
      <c r="BK120" s="185">
        <f>ROUND(I120*H120,2)</f>
        <v>0</v>
      </c>
      <c r="BL120" s="17" t="s">
        <v>230</v>
      </c>
      <c r="BM120" s="184" t="s">
        <v>444</v>
      </c>
    </row>
    <row r="121" spans="1:65" s="2" customFormat="1" ht="21.75" customHeight="1">
      <c r="A121" s="34"/>
      <c r="B121" s="35"/>
      <c r="C121" s="173" t="s">
        <v>294</v>
      </c>
      <c r="D121" s="173" t="s">
        <v>123</v>
      </c>
      <c r="E121" s="174" t="s">
        <v>445</v>
      </c>
      <c r="F121" s="175" t="s">
        <v>446</v>
      </c>
      <c r="G121" s="176" t="s">
        <v>372</v>
      </c>
      <c r="H121" s="177">
        <v>16</v>
      </c>
      <c r="I121" s="178"/>
      <c r="J121" s="179">
        <f>ROUND(I121*H121,2)</f>
        <v>0</v>
      </c>
      <c r="K121" s="175" t="s">
        <v>127</v>
      </c>
      <c r="L121" s="39"/>
      <c r="M121" s="180" t="s">
        <v>19</v>
      </c>
      <c r="N121" s="181" t="s">
        <v>47</v>
      </c>
      <c r="O121" s="64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4" t="s">
        <v>230</v>
      </c>
      <c r="AT121" s="184" t="s">
        <v>123</v>
      </c>
      <c r="AU121" s="184" t="s">
        <v>84</v>
      </c>
      <c r="AY121" s="17" t="s">
        <v>121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7" t="s">
        <v>84</v>
      </c>
      <c r="BK121" s="185">
        <f>ROUND(I121*H121,2)</f>
        <v>0</v>
      </c>
      <c r="BL121" s="17" t="s">
        <v>230</v>
      </c>
      <c r="BM121" s="184" t="s">
        <v>447</v>
      </c>
    </row>
    <row r="122" spans="1:65" s="2" customFormat="1" ht="11.25">
      <c r="A122" s="34"/>
      <c r="B122" s="35"/>
      <c r="C122" s="36"/>
      <c r="D122" s="186" t="s">
        <v>130</v>
      </c>
      <c r="E122" s="36"/>
      <c r="F122" s="187" t="s">
        <v>448</v>
      </c>
      <c r="G122" s="36"/>
      <c r="H122" s="36"/>
      <c r="I122" s="188"/>
      <c r="J122" s="36"/>
      <c r="K122" s="36"/>
      <c r="L122" s="39"/>
      <c r="M122" s="189"/>
      <c r="N122" s="190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130</v>
      </c>
      <c r="AU122" s="17" t="s">
        <v>84</v>
      </c>
    </row>
    <row r="123" spans="1:65" s="2" customFormat="1" ht="21.75" customHeight="1">
      <c r="A123" s="34"/>
      <c r="B123" s="35"/>
      <c r="C123" s="173" t="s">
        <v>299</v>
      </c>
      <c r="D123" s="173" t="s">
        <v>123</v>
      </c>
      <c r="E123" s="174" t="s">
        <v>449</v>
      </c>
      <c r="F123" s="175" t="s">
        <v>450</v>
      </c>
      <c r="G123" s="176" t="s">
        <v>372</v>
      </c>
      <c r="H123" s="177">
        <v>24</v>
      </c>
      <c r="I123" s="178"/>
      <c r="J123" s="179">
        <f>ROUND(I123*H123,2)</f>
        <v>0</v>
      </c>
      <c r="K123" s="175" t="s">
        <v>127</v>
      </c>
      <c r="L123" s="39"/>
      <c r="M123" s="180" t="s">
        <v>19</v>
      </c>
      <c r="N123" s="181" t="s">
        <v>47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230</v>
      </c>
      <c r="AT123" s="184" t="s">
        <v>123</v>
      </c>
      <c r="AU123" s="184" t="s">
        <v>84</v>
      </c>
      <c r="AY123" s="17" t="s">
        <v>121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84</v>
      </c>
      <c r="BK123" s="185">
        <f>ROUND(I123*H123,2)</f>
        <v>0</v>
      </c>
      <c r="BL123" s="17" t="s">
        <v>230</v>
      </c>
      <c r="BM123" s="184" t="s">
        <v>451</v>
      </c>
    </row>
    <row r="124" spans="1:65" s="2" customFormat="1" ht="11.25">
      <c r="A124" s="34"/>
      <c r="B124" s="35"/>
      <c r="C124" s="36"/>
      <c r="D124" s="186" t="s">
        <v>130</v>
      </c>
      <c r="E124" s="36"/>
      <c r="F124" s="187" t="s">
        <v>452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130</v>
      </c>
      <c r="AU124" s="17" t="s">
        <v>84</v>
      </c>
    </row>
    <row r="125" spans="1:65" s="2" customFormat="1" ht="16.5" customHeight="1">
      <c r="A125" s="34"/>
      <c r="B125" s="35"/>
      <c r="C125" s="173" t="s">
        <v>304</v>
      </c>
      <c r="D125" s="173" t="s">
        <v>123</v>
      </c>
      <c r="E125" s="174" t="s">
        <v>453</v>
      </c>
      <c r="F125" s="175" t="s">
        <v>454</v>
      </c>
      <c r="G125" s="176" t="s">
        <v>455</v>
      </c>
      <c r="H125" s="177">
        <v>2</v>
      </c>
      <c r="I125" s="178"/>
      <c r="J125" s="179">
        <f>ROUND(I125*H125,2)</f>
        <v>0</v>
      </c>
      <c r="K125" s="175" t="s">
        <v>127</v>
      </c>
      <c r="L125" s="39"/>
      <c r="M125" s="180" t="s">
        <v>19</v>
      </c>
      <c r="N125" s="181" t="s">
        <v>47</v>
      </c>
      <c r="O125" s="64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4" t="s">
        <v>230</v>
      </c>
      <c r="AT125" s="184" t="s">
        <v>123</v>
      </c>
      <c r="AU125" s="184" t="s">
        <v>84</v>
      </c>
      <c r="AY125" s="17" t="s">
        <v>121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7" t="s">
        <v>84</v>
      </c>
      <c r="BK125" s="185">
        <f>ROUND(I125*H125,2)</f>
        <v>0</v>
      </c>
      <c r="BL125" s="17" t="s">
        <v>230</v>
      </c>
      <c r="BM125" s="184" t="s">
        <v>456</v>
      </c>
    </row>
    <row r="126" spans="1:65" s="2" customFormat="1" ht="11.25">
      <c r="A126" s="34"/>
      <c r="B126" s="35"/>
      <c r="C126" s="36"/>
      <c r="D126" s="186" t="s">
        <v>130</v>
      </c>
      <c r="E126" s="36"/>
      <c r="F126" s="187" t="s">
        <v>457</v>
      </c>
      <c r="G126" s="36"/>
      <c r="H126" s="36"/>
      <c r="I126" s="188"/>
      <c r="J126" s="36"/>
      <c r="K126" s="36"/>
      <c r="L126" s="39"/>
      <c r="M126" s="189"/>
      <c r="N126" s="190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130</v>
      </c>
      <c r="AU126" s="17" t="s">
        <v>84</v>
      </c>
    </row>
    <row r="127" spans="1:65" s="2" customFormat="1" ht="16.5" customHeight="1">
      <c r="A127" s="34"/>
      <c r="B127" s="35"/>
      <c r="C127" s="173" t="s">
        <v>309</v>
      </c>
      <c r="D127" s="173" t="s">
        <v>123</v>
      </c>
      <c r="E127" s="174" t="s">
        <v>458</v>
      </c>
      <c r="F127" s="175" t="s">
        <v>459</v>
      </c>
      <c r="G127" s="176" t="s">
        <v>460</v>
      </c>
      <c r="H127" s="177">
        <v>2</v>
      </c>
      <c r="I127" s="178"/>
      <c r="J127" s="179">
        <f>ROUND(I127*H127,2)</f>
        <v>0</v>
      </c>
      <c r="K127" s="175" t="s">
        <v>19</v>
      </c>
      <c r="L127" s="39"/>
      <c r="M127" s="180" t="s">
        <v>19</v>
      </c>
      <c r="N127" s="181" t="s">
        <v>47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230</v>
      </c>
      <c r="AT127" s="184" t="s">
        <v>123</v>
      </c>
      <c r="AU127" s="184" t="s">
        <v>84</v>
      </c>
      <c r="AY127" s="17" t="s">
        <v>121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84</v>
      </c>
      <c r="BK127" s="185">
        <f>ROUND(I127*H127,2)</f>
        <v>0</v>
      </c>
      <c r="BL127" s="17" t="s">
        <v>230</v>
      </c>
      <c r="BM127" s="184" t="s">
        <v>461</v>
      </c>
    </row>
    <row r="128" spans="1:65" s="2" customFormat="1" ht="16.5" customHeight="1">
      <c r="A128" s="34"/>
      <c r="B128" s="35"/>
      <c r="C128" s="173" t="s">
        <v>316</v>
      </c>
      <c r="D128" s="173" t="s">
        <v>123</v>
      </c>
      <c r="E128" s="174" t="s">
        <v>462</v>
      </c>
      <c r="F128" s="175" t="s">
        <v>463</v>
      </c>
      <c r="G128" s="176" t="s">
        <v>460</v>
      </c>
      <c r="H128" s="177">
        <v>1</v>
      </c>
      <c r="I128" s="178"/>
      <c r="J128" s="179">
        <f>ROUND(I128*H128,2)</f>
        <v>0</v>
      </c>
      <c r="K128" s="175" t="s">
        <v>127</v>
      </c>
      <c r="L128" s="39"/>
      <c r="M128" s="180" t="s">
        <v>19</v>
      </c>
      <c r="N128" s="181" t="s">
        <v>47</v>
      </c>
      <c r="O128" s="64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4" t="s">
        <v>230</v>
      </c>
      <c r="AT128" s="184" t="s">
        <v>123</v>
      </c>
      <c r="AU128" s="184" t="s">
        <v>84</v>
      </c>
      <c r="AY128" s="17" t="s">
        <v>121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7" t="s">
        <v>84</v>
      </c>
      <c r="BK128" s="185">
        <f>ROUND(I128*H128,2)</f>
        <v>0</v>
      </c>
      <c r="BL128" s="17" t="s">
        <v>230</v>
      </c>
      <c r="BM128" s="184" t="s">
        <v>464</v>
      </c>
    </row>
    <row r="129" spans="1:65" s="2" customFormat="1" ht="11.25">
      <c r="A129" s="34"/>
      <c r="B129" s="35"/>
      <c r="C129" s="36"/>
      <c r="D129" s="186" t="s">
        <v>130</v>
      </c>
      <c r="E129" s="36"/>
      <c r="F129" s="187" t="s">
        <v>465</v>
      </c>
      <c r="G129" s="36"/>
      <c r="H129" s="36"/>
      <c r="I129" s="188"/>
      <c r="J129" s="36"/>
      <c r="K129" s="36"/>
      <c r="L129" s="39"/>
      <c r="M129" s="189"/>
      <c r="N129" s="190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130</v>
      </c>
      <c r="AU129" s="17" t="s">
        <v>84</v>
      </c>
    </row>
    <row r="130" spans="1:65" s="2" customFormat="1" ht="16.5" customHeight="1">
      <c r="A130" s="34"/>
      <c r="B130" s="35"/>
      <c r="C130" s="173" t="s">
        <v>325</v>
      </c>
      <c r="D130" s="173" t="s">
        <v>123</v>
      </c>
      <c r="E130" s="174" t="s">
        <v>466</v>
      </c>
      <c r="F130" s="175" t="s">
        <v>467</v>
      </c>
      <c r="G130" s="176" t="s">
        <v>372</v>
      </c>
      <c r="H130" s="177">
        <v>1</v>
      </c>
      <c r="I130" s="178"/>
      <c r="J130" s="179">
        <f>ROUND(I130*H130,2)</f>
        <v>0</v>
      </c>
      <c r="K130" s="175" t="s">
        <v>127</v>
      </c>
      <c r="L130" s="39"/>
      <c r="M130" s="180" t="s">
        <v>19</v>
      </c>
      <c r="N130" s="181" t="s">
        <v>47</v>
      </c>
      <c r="O130" s="64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4" t="s">
        <v>230</v>
      </c>
      <c r="AT130" s="184" t="s">
        <v>123</v>
      </c>
      <c r="AU130" s="184" t="s">
        <v>84</v>
      </c>
      <c r="AY130" s="17" t="s">
        <v>121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7" t="s">
        <v>84</v>
      </c>
      <c r="BK130" s="185">
        <f>ROUND(I130*H130,2)</f>
        <v>0</v>
      </c>
      <c r="BL130" s="17" t="s">
        <v>230</v>
      </c>
      <c r="BM130" s="184" t="s">
        <v>468</v>
      </c>
    </row>
    <row r="131" spans="1:65" s="2" customFormat="1" ht="11.25">
      <c r="A131" s="34"/>
      <c r="B131" s="35"/>
      <c r="C131" s="36"/>
      <c r="D131" s="186" t="s">
        <v>130</v>
      </c>
      <c r="E131" s="36"/>
      <c r="F131" s="187" t="s">
        <v>469</v>
      </c>
      <c r="G131" s="36"/>
      <c r="H131" s="36"/>
      <c r="I131" s="188"/>
      <c r="J131" s="36"/>
      <c r="K131" s="36"/>
      <c r="L131" s="39"/>
      <c r="M131" s="189"/>
      <c r="N131" s="190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130</v>
      </c>
      <c r="AU131" s="17" t="s">
        <v>84</v>
      </c>
    </row>
    <row r="132" spans="1:65" s="12" customFormat="1" ht="25.9" customHeight="1">
      <c r="B132" s="157"/>
      <c r="C132" s="158"/>
      <c r="D132" s="159" t="s">
        <v>75</v>
      </c>
      <c r="E132" s="160" t="s">
        <v>470</v>
      </c>
      <c r="F132" s="160" t="s">
        <v>471</v>
      </c>
      <c r="G132" s="158"/>
      <c r="H132" s="158"/>
      <c r="I132" s="161"/>
      <c r="J132" s="162">
        <f>BK132</f>
        <v>0</v>
      </c>
      <c r="K132" s="158"/>
      <c r="L132" s="163"/>
      <c r="M132" s="164"/>
      <c r="N132" s="165"/>
      <c r="O132" s="165"/>
      <c r="P132" s="166">
        <f>SUM(P133:P167)</f>
        <v>0</v>
      </c>
      <c r="Q132" s="165"/>
      <c r="R132" s="166">
        <f>SUM(R133:R167)</f>
        <v>0</v>
      </c>
      <c r="S132" s="165"/>
      <c r="T132" s="167">
        <f>SUM(T133:T167)</f>
        <v>0</v>
      </c>
      <c r="AR132" s="168" t="s">
        <v>145</v>
      </c>
      <c r="AT132" s="169" t="s">
        <v>75</v>
      </c>
      <c r="AU132" s="169" t="s">
        <v>76</v>
      </c>
      <c r="AY132" s="168" t="s">
        <v>121</v>
      </c>
      <c r="BK132" s="170">
        <f>SUM(BK133:BK167)</f>
        <v>0</v>
      </c>
    </row>
    <row r="133" spans="1:65" s="2" customFormat="1" ht="16.5" customHeight="1">
      <c r="A133" s="34"/>
      <c r="B133" s="35"/>
      <c r="C133" s="173" t="s">
        <v>331</v>
      </c>
      <c r="D133" s="173" t="s">
        <v>123</v>
      </c>
      <c r="E133" s="174" t="s">
        <v>472</v>
      </c>
      <c r="F133" s="175" t="s">
        <v>473</v>
      </c>
      <c r="G133" s="176" t="s">
        <v>474</v>
      </c>
      <c r="H133" s="177">
        <v>0.02</v>
      </c>
      <c r="I133" s="178"/>
      <c r="J133" s="179">
        <f>ROUND(I133*H133,2)</f>
        <v>0</v>
      </c>
      <c r="K133" s="175" t="s">
        <v>127</v>
      </c>
      <c r="L133" s="39"/>
      <c r="M133" s="180" t="s">
        <v>19</v>
      </c>
      <c r="N133" s="181" t="s">
        <v>47</v>
      </c>
      <c r="O133" s="64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4" t="s">
        <v>464</v>
      </c>
      <c r="AT133" s="184" t="s">
        <v>123</v>
      </c>
      <c r="AU133" s="184" t="s">
        <v>84</v>
      </c>
      <c r="AY133" s="17" t="s">
        <v>121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7" t="s">
        <v>84</v>
      </c>
      <c r="BK133" s="185">
        <f>ROUND(I133*H133,2)</f>
        <v>0</v>
      </c>
      <c r="BL133" s="17" t="s">
        <v>464</v>
      </c>
      <c r="BM133" s="184" t="s">
        <v>475</v>
      </c>
    </row>
    <row r="134" spans="1:65" s="2" customFormat="1" ht="11.25">
      <c r="A134" s="34"/>
      <c r="B134" s="35"/>
      <c r="C134" s="36"/>
      <c r="D134" s="186" t="s">
        <v>130</v>
      </c>
      <c r="E134" s="36"/>
      <c r="F134" s="187" t="s">
        <v>476</v>
      </c>
      <c r="G134" s="36"/>
      <c r="H134" s="36"/>
      <c r="I134" s="188"/>
      <c r="J134" s="36"/>
      <c r="K134" s="36"/>
      <c r="L134" s="39"/>
      <c r="M134" s="189"/>
      <c r="N134" s="190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130</v>
      </c>
      <c r="AU134" s="17" t="s">
        <v>84</v>
      </c>
    </row>
    <row r="135" spans="1:65" s="2" customFormat="1" ht="16.5" customHeight="1">
      <c r="A135" s="34"/>
      <c r="B135" s="35"/>
      <c r="C135" s="173" t="s">
        <v>340</v>
      </c>
      <c r="D135" s="173" t="s">
        <v>123</v>
      </c>
      <c r="E135" s="174" t="s">
        <v>477</v>
      </c>
      <c r="F135" s="175" t="s">
        <v>478</v>
      </c>
      <c r="G135" s="176" t="s">
        <v>171</v>
      </c>
      <c r="H135" s="177">
        <v>2</v>
      </c>
      <c r="I135" s="178"/>
      <c r="J135" s="179">
        <f>ROUND(I135*H135,2)</f>
        <v>0</v>
      </c>
      <c r="K135" s="175" t="s">
        <v>127</v>
      </c>
      <c r="L135" s="39"/>
      <c r="M135" s="180" t="s">
        <v>19</v>
      </c>
      <c r="N135" s="181" t="s">
        <v>47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464</v>
      </c>
      <c r="AT135" s="184" t="s">
        <v>123</v>
      </c>
      <c r="AU135" s="184" t="s">
        <v>84</v>
      </c>
      <c r="AY135" s="17" t="s">
        <v>121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84</v>
      </c>
      <c r="BK135" s="185">
        <f>ROUND(I135*H135,2)</f>
        <v>0</v>
      </c>
      <c r="BL135" s="17" t="s">
        <v>464</v>
      </c>
      <c r="BM135" s="184" t="s">
        <v>479</v>
      </c>
    </row>
    <row r="136" spans="1:65" s="2" customFormat="1" ht="11.25">
      <c r="A136" s="34"/>
      <c r="B136" s="35"/>
      <c r="C136" s="36"/>
      <c r="D136" s="186" t="s">
        <v>130</v>
      </c>
      <c r="E136" s="36"/>
      <c r="F136" s="187" t="s">
        <v>480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84</v>
      </c>
    </row>
    <row r="137" spans="1:65" s="2" customFormat="1" ht="16.5" customHeight="1">
      <c r="A137" s="34"/>
      <c r="B137" s="35"/>
      <c r="C137" s="173" t="s">
        <v>345</v>
      </c>
      <c r="D137" s="173" t="s">
        <v>123</v>
      </c>
      <c r="E137" s="174" t="s">
        <v>481</v>
      </c>
      <c r="F137" s="175" t="s">
        <v>482</v>
      </c>
      <c r="G137" s="176" t="s">
        <v>171</v>
      </c>
      <c r="H137" s="177">
        <v>2</v>
      </c>
      <c r="I137" s="178"/>
      <c r="J137" s="179">
        <f>ROUND(I137*H137,2)</f>
        <v>0</v>
      </c>
      <c r="K137" s="175" t="s">
        <v>127</v>
      </c>
      <c r="L137" s="39"/>
      <c r="M137" s="180" t="s">
        <v>19</v>
      </c>
      <c r="N137" s="181" t="s">
        <v>47</v>
      </c>
      <c r="O137" s="64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4" t="s">
        <v>464</v>
      </c>
      <c r="AT137" s="184" t="s">
        <v>123</v>
      </c>
      <c r="AU137" s="184" t="s">
        <v>84</v>
      </c>
      <c r="AY137" s="17" t="s">
        <v>121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7" t="s">
        <v>84</v>
      </c>
      <c r="BK137" s="185">
        <f>ROUND(I137*H137,2)</f>
        <v>0</v>
      </c>
      <c r="BL137" s="17" t="s">
        <v>464</v>
      </c>
      <c r="BM137" s="184" t="s">
        <v>483</v>
      </c>
    </row>
    <row r="138" spans="1:65" s="2" customFormat="1" ht="11.25">
      <c r="A138" s="34"/>
      <c r="B138" s="35"/>
      <c r="C138" s="36"/>
      <c r="D138" s="186" t="s">
        <v>130</v>
      </c>
      <c r="E138" s="36"/>
      <c r="F138" s="187" t="s">
        <v>484</v>
      </c>
      <c r="G138" s="36"/>
      <c r="H138" s="36"/>
      <c r="I138" s="188"/>
      <c r="J138" s="36"/>
      <c r="K138" s="36"/>
      <c r="L138" s="39"/>
      <c r="M138" s="189"/>
      <c r="N138" s="190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130</v>
      </c>
      <c r="AU138" s="17" t="s">
        <v>84</v>
      </c>
    </row>
    <row r="139" spans="1:65" s="2" customFormat="1" ht="16.5" customHeight="1">
      <c r="A139" s="34"/>
      <c r="B139" s="35"/>
      <c r="C139" s="173" t="s">
        <v>351</v>
      </c>
      <c r="D139" s="173" t="s">
        <v>123</v>
      </c>
      <c r="E139" s="174" t="s">
        <v>485</v>
      </c>
      <c r="F139" s="175" t="s">
        <v>486</v>
      </c>
      <c r="G139" s="176" t="s">
        <v>159</v>
      </c>
      <c r="H139" s="177">
        <v>2</v>
      </c>
      <c r="I139" s="178"/>
      <c r="J139" s="179">
        <f>ROUND(I139*H139,2)</f>
        <v>0</v>
      </c>
      <c r="K139" s="175" t="s">
        <v>127</v>
      </c>
      <c r="L139" s="39"/>
      <c r="M139" s="180" t="s">
        <v>19</v>
      </c>
      <c r="N139" s="181" t="s">
        <v>47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464</v>
      </c>
      <c r="AT139" s="184" t="s">
        <v>123</v>
      </c>
      <c r="AU139" s="184" t="s">
        <v>84</v>
      </c>
      <c r="AY139" s="17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84</v>
      </c>
      <c r="BK139" s="185">
        <f>ROUND(I139*H139,2)</f>
        <v>0</v>
      </c>
      <c r="BL139" s="17" t="s">
        <v>464</v>
      </c>
      <c r="BM139" s="184" t="s">
        <v>487</v>
      </c>
    </row>
    <row r="140" spans="1:65" s="2" customFormat="1" ht="11.25">
      <c r="A140" s="34"/>
      <c r="B140" s="35"/>
      <c r="C140" s="36"/>
      <c r="D140" s="186" t="s">
        <v>130</v>
      </c>
      <c r="E140" s="36"/>
      <c r="F140" s="187" t="s">
        <v>488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84</v>
      </c>
    </row>
    <row r="141" spans="1:65" s="2" customFormat="1" ht="16.5" customHeight="1">
      <c r="A141" s="34"/>
      <c r="B141" s="35"/>
      <c r="C141" s="224" t="s">
        <v>358</v>
      </c>
      <c r="D141" s="224" t="s">
        <v>189</v>
      </c>
      <c r="E141" s="225" t="s">
        <v>489</v>
      </c>
      <c r="F141" s="226" t="s">
        <v>490</v>
      </c>
      <c r="G141" s="227" t="s">
        <v>159</v>
      </c>
      <c r="H141" s="228">
        <v>2</v>
      </c>
      <c r="I141" s="229"/>
      <c r="J141" s="230">
        <f>ROUND(I141*H141,2)</f>
        <v>0</v>
      </c>
      <c r="K141" s="226" t="s">
        <v>127</v>
      </c>
      <c r="L141" s="231"/>
      <c r="M141" s="232" t="s">
        <v>19</v>
      </c>
      <c r="N141" s="233" t="s">
        <v>47</v>
      </c>
      <c r="O141" s="64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4" t="s">
        <v>491</v>
      </c>
      <c r="AT141" s="184" t="s">
        <v>189</v>
      </c>
      <c r="AU141" s="184" t="s">
        <v>84</v>
      </c>
      <c r="AY141" s="17" t="s">
        <v>121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7" t="s">
        <v>84</v>
      </c>
      <c r="BK141" s="185">
        <f>ROUND(I141*H141,2)</f>
        <v>0</v>
      </c>
      <c r="BL141" s="17" t="s">
        <v>464</v>
      </c>
      <c r="BM141" s="184" t="s">
        <v>492</v>
      </c>
    </row>
    <row r="142" spans="1:65" s="2" customFormat="1" ht="16.5" customHeight="1">
      <c r="A142" s="34"/>
      <c r="B142" s="35"/>
      <c r="C142" s="173" t="s">
        <v>493</v>
      </c>
      <c r="D142" s="173" t="s">
        <v>123</v>
      </c>
      <c r="E142" s="174" t="s">
        <v>494</v>
      </c>
      <c r="F142" s="175" t="s">
        <v>495</v>
      </c>
      <c r="G142" s="176" t="s">
        <v>159</v>
      </c>
      <c r="H142" s="177">
        <v>4</v>
      </c>
      <c r="I142" s="178"/>
      <c r="J142" s="179">
        <f>ROUND(I142*H142,2)</f>
        <v>0</v>
      </c>
      <c r="K142" s="175" t="s">
        <v>127</v>
      </c>
      <c r="L142" s="39"/>
      <c r="M142" s="180" t="s">
        <v>19</v>
      </c>
      <c r="N142" s="181" t="s">
        <v>47</v>
      </c>
      <c r="O142" s="64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4" t="s">
        <v>464</v>
      </c>
      <c r="AT142" s="184" t="s">
        <v>123</v>
      </c>
      <c r="AU142" s="184" t="s">
        <v>84</v>
      </c>
      <c r="AY142" s="17" t="s">
        <v>121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7" t="s">
        <v>84</v>
      </c>
      <c r="BK142" s="185">
        <f>ROUND(I142*H142,2)</f>
        <v>0</v>
      </c>
      <c r="BL142" s="17" t="s">
        <v>464</v>
      </c>
      <c r="BM142" s="184" t="s">
        <v>496</v>
      </c>
    </row>
    <row r="143" spans="1:65" s="2" customFormat="1" ht="11.25">
      <c r="A143" s="34"/>
      <c r="B143" s="35"/>
      <c r="C143" s="36"/>
      <c r="D143" s="186" t="s">
        <v>130</v>
      </c>
      <c r="E143" s="36"/>
      <c r="F143" s="187" t="s">
        <v>497</v>
      </c>
      <c r="G143" s="36"/>
      <c r="H143" s="36"/>
      <c r="I143" s="188"/>
      <c r="J143" s="36"/>
      <c r="K143" s="36"/>
      <c r="L143" s="39"/>
      <c r="M143" s="189"/>
      <c r="N143" s="190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130</v>
      </c>
      <c r="AU143" s="17" t="s">
        <v>84</v>
      </c>
    </row>
    <row r="144" spans="1:65" s="2" customFormat="1" ht="16.5" customHeight="1">
      <c r="A144" s="34"/>
      <c r="B144" s="35"/>
      <c r="C144" s="224" t="s">
        <v>419</v>
      </c>
      <c r="D144" s="224" t="s">
        <v>189</v>
      </c>
      <c r="E144" s="225" t="s">
        <v>498</v>
      </c>
      <c r="F144" s="226" t="s">
        <v>499</v>
      </c>
      <c r="G144" s="227" t="s">
        <v>159</v>
      </c>
      <c r="H144" s="228">
        <v>4</v>
      </c>
      <c r="I144" s="229"/>
      <c r="J144" s="230">
        <f>ROUND(I144*H144,2)</f>
        <v>0</v>
      </c>
      <c r="K144" s="226" t="s">
        <v>127</v>
      </c>
      <c r="L144" s="231"/>
      <c r="M144" s="232" t="s">
        <v>19</v>
      </c>
      <c r="N144" s="233" t="s">
        <v>47</v>
      </c>
      <c r="O144" s="64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4" t="s">
        <v>491</v>
      </c>
      <c r="AT144" s="184" t="s">
        <v>189</v>
      </c>
      <c r="AU144" s="184" t="s">
        <v>84</v>
      </c>
      <c r="AY144" s="17" t="s">
        <v>121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7" t="s">
        <v>84</v>
      </c>
      <c r="BK144" s="185">
        <f>ROUND(I144*H144,2)</f>
        <v>0</v>
      </c>
      <c r="BL144" s="17" t="s">
        <v>464</v>
      </c>
      <c r="BM144" s="184" t="s">
        <v>500</v>
      </c>
    </row>
    <row r="145" spans="1:65" s="2" customFormat="1" ht="16.5" customHeight="1">
      <c r="A145" s="34"/>
      <c r="B145" s="35"/>
      <c r="C145" s="173" t="s">
        <v>501</v>
      </c>
      <c r="D145" s="173" t="s">
        <v>123</v>
      </c>
      <c r="E145" s="174" t="s">
        <v>502</v>
      </c>
      <c r="F145" s="175" t="s">
        <v>503</v>
      </c>
      <c r="G145" s="176" t="s">
        <v>159</v>
      </c>
      <c r="H145" s="177">
        <v>20</v>
      </c>
      <c r="I145" s="178"/>
      <c r="J145" s="179">
        <f>ROUND(I145*H145,2)</f>
        <v>0</v>
      </c>
      <c r="K145" s="175" t="s">
        <v>127</v>
      </c>
      <c r="L145" s="39"/>
      <c r="M145" s="180" t="s">
        <v>19</v>
      </c>
      <c r="N145" s="181" t="s">
        <v>47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464</v>
      </c>
      <c r="AT145" s="184" t="s">
        <v>123</v>
      </c>
      <c r="AU145" s="184" t="s">
        <v>84</v>
      </c>
      <c r="AY145" s="17" t="s">
        <v>121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84</v>
      </c>
      <c r="BK145" s="185">
        <f>ROUND(I145*H145,2)</f>
        <v>0</v>
      </c>
      <c r="BL145" s="17" t="s">
        <v>464</v>
      </c>
      <c r="BM145" s="184" t="s">
        <v>504</v>
      </c>
    </row>
    <row r="146" spans="1:65" s="2" customFormat="1" ht="11.25">
      <c r="A146" s="34"/>
      <c r="B146" s="35"/>
      <c r="C146" s="36"/>
      <c r="D146" s="186" t="s">
        <v>130</v>
      </c>
      <c r="E146" s="36"/>
      <c r="F146" s="187" t="s">
        <v>505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84</v>
      </c>
    </row>
    <row r="147" spans="1:65" s="2" customFormat="1" ht="16.5" customHeight="1">
      <c r="A147" s="34"/>
      <c r="B147" s="35"/>
      <c r="C147" s="224" t="s">
        <v>423</v>
      </c>
      <c r="D147" s="224" t="s">
        <v>189</v>
      </c>
      <c r="E147" s="225" t="s">
        <v>506</v>
      </c>
      <c r="F147" s="226" t="s">
        <v>507</v>
      </c>
      <c r="G147" s="227" t="s">
        <v>159</v>
      </c>
      <c r="H147" s="228">
        <v>20</v>
      </c>
      <c r="I147" s="229"/>
      <c r="J147" s="230">
        <f>ROUND(I147*H147,2)</f>
        <v>0</v>
      </c>
      <c r="K147" s="226" t="s">
        <v>127</v>
      </c>
      <c r="L147" s="231"/>
      <c r="M147" s="232" t="s">
        <v>19</v>
      </c>
      <c r="N147" s="233" t="s">
        <v>47</v>
      </c>
      <c r="O147" s="64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4" t="s">
        <v>491</v>
      </c>
      <c r="AT147" s="184" t="s">
        <v>189</v>
      </c>
      <c r="AU147" s="184" t="s">
        <v>84</v>
      </c>
      <c r="AY147" s="17" t="s">
        <v>121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7" t="s">
        <v>84</v>
      </c>
      <c r="BK147" s="185">
        <f>ROUND(I147*H147,2)</f>
        <v>0</v>
      </c>
      <c r="BL147" s="17" t="s">
        <v>464</v>
      </c>
      <c r="BM147" s="184" t="s">
        <v>508</v>
      </c>
    </row>
    <row r="148" spans="1:65" s="2" customFormat="1" ht="16.5" customHeight="1">
      <c r="A148" s="34"/>
      <c r="B148" s="35"/>
      <c r="C148" s="173" t="s">
        <v>509</v>
      </c>
      <c r="D148" s="173" t="s">
        <v>123</v>
      </c>
      <c r="E148" s="174" t="s">
        <v>510</v>
      </c>
      <c r="F148" s="175" t="s">
        <v>511</v>
      </c>
      <c r="G148" s="176" t="s">
        <v>159</v>
      </c>
      <c r="H148" s="177">
        <v>20</v>
      </c>
      <c r="I148" s="178"/>
      <c r="J148" s="179">
        <f>ROUND(I148*H148,2)</f>
        <v>0</v>
      </c>
      <c r="K148" s="175" t="s">
        <v>127</v>
      </c>
      <c r="L148" s="39"/>
      <c r="M148" s="180" t="s">
        <v>19</v>
      </c>
      <c r="N148" s="181" t="s">
        <v>47</v>
      </c>
      <c r="O148" s="64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4" t="s">
        <v>464</v>
      </c>
      <c r="AT148" s="184" t="s">
        <v>123</v>
      </c>
      <c r="AU148" s="184" t="s">
        <v>84</v>
      </c>
      <c r="AY148" s="17" t="s">
        <v>121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7" t="s">
        <v>84</v>
      </c>
      <c r="BK148" s="185">
        <f>ROUND(I148*H148,2)</f>
        <v>0</v>
      </c>
      <c r="BL148" s="17" t="s">
        <v>464</v>
      </c>
      <c r="BM148" s="184" t="s">
        <v>512</v>
      </c>
    </row>
    <row r="149" spans="1:65" s="2" customFormat="1" ht="11.25">
      <c r="A149" s="34"/>
      <c r="B149" s="35"/>
      <c r="C149" s="36"/>
      <c r="D149" s="186" t="s">
        <v>130</v>
      </c>
      <c r="E149" s="36"/>
      <c r="F149" s="187" t="s">
        <v>513</v>
      </c>
      <c r="G149" s="36"/>
      <c r="H149" s="36"/>
      <c r="I149" s="188"/>
      <c r="J149" s="36"/>
      <c r="K149" s="36"/>
      <c r="L149" s="39"/>
      <c r="M149" s="189"/>
      <c r="N149" s="190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130</v>
      </c>
      <c r="AU149" s="17" t="s">
        <v>84</v>
      </c>
    </row>
    <row r="150" spans="1:65" s="2" customFormat="1" ht="16.5" customHeight="1">
      <c r="A150" s="34"/>
      <c r="B150" s="35"/>
      <c r="C150" s="173" t="s">
        <v>426</v>
      </c>
      <c r="D150" s="173" t="s">
        <v>123</v>
      </c>
      <c r="E150" s="174" t="s">
        <v>514</v>
      </c>
      <c r="F150" s="175" t="s">
        <v>515</v>
      </c>
      <c r="G150" s="176" t="s">
        <v>159</v>
      </c>
      <c r="H150" s="177">
        <v>20</v>
      </c>
      <c r="I150" s="178"/>
      <c r="J150" s="179">
        <f>ROUND(I150*H150,2)</f>
        <v>0</v>
      </c>
      <c r="K150" s="175" t="s">
        <v>127</v>
      </c>
      <c r="L150" s="39"/>
      <c r="M150" s="180" t="s">
        <v>19</v>
      </c>
      <c r="N150" s="181" t="s">
        <v>47</v>
      </c>
      <c r="O150" s="64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4" t="s">
        <v>464</v>
      </c>
      <c r="AT150" s="184" t="s">
        <v>123</v>
      </c>
      <c r="AU150" s="184" t="s">
        <v>84</v>
      </c>
      <c r="AY150" s="17" t="s">
        <v>121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7" t="s">
        <v>84</v>
      </c>
      <c r="BK150" s="185">
        <f>ROUND(I150*H150,2)</f>
        <v>0</v>
      </c>
      <c r="BL150" s="17" t="s">
        <v>464</v>
      </c>
      <c r="BM150" s="184" t="s">
        <v>516</v>
      </c>
    </row>
    <row r="151" spans="1:65" s="2" customFormat="1" ht="11.25">
      <c r="A151" s="34"/>
      <c r="B151" s="35"/>
      <c r="C151" s="36"/>
      <c r="D151" s="186" t="s">
        <v>130</v>
      </c>
      <c r="E151" s="36"/>
      <c r="F151" s="187" t="s">
        <v>517</v>
      </c>
      <c r="G151" s="36"/>
      <c r="H151" s="36"/>
      <c r="I151" s="188"/>
      <c r="J151" s="36"/>
      <c r="K151" s="36"/>
      <c r="L151" s="39"/>
      <c r="M151" s="189"/>
      <c r="N151" s="190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130</v>
      </c>
      <c r="AU151" s="17" t="s">
        <v>84</v>
      </c>
    </row>
    <row r="152" spans="1:65" s="2" customFormat="1" ht="16.5" customHeight="1">
      <c r="A152" s="34"/>
      <c r="B152" s="35"/>
      <c r="C152" s="173" t="s">
        <v>518</v>
      </c>
      <c r="D152" s="173" t="s">
        <v>123</v>
      </c>
      <c r="E152" s="174" t="s">
        <v>519</v>
      </c>
      <c r="F152" s="175" t="s">
        <v>520</v>
      </c>
      <c r="G152" s="176" t="s">
        <v>159</v>
      </c>
      <c r="H152" s="177">
        <v>20</v>
      </c>
      <c r="I152" s="178"/>
      <c r="J152" s="179">
        <f>ROUND(I152*H152,2)</f>
        <v>0</v>
      </c>
      <c r="K152" s="175" t="s">
        <v>127</v>
      </c>
      <c r="L152" s="39"/>
      <c r="M152" s="180" t="s">
        <v>19</v>
      </c>
      <c r="N152" s="181" t="s">
        <v>47</v>
      </c>
      <c r="O152" s="64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4" t="s">
        <v>464</v>
      </c>
      <c r="AT152" s="184" t="s">
        <v>123</v>
      </c>
      <c r="AU152" s="184" t="s">
        <v>84</v>
      </c>
      <c r="AY152" s="17" t="s">
        <v>121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7" t="s">
        <v>84</v>
      </c>
      <c r="BK152" s="185">
        <f>ROUND(I152*H152,2)</f>
        <v>0</v>
      </c>
      <c r="BL152" s="17" t="s">
        <v>464</v>
      </c>
      <c r="BM152" s="184" t="s">
        <v>521</v>
      </c>
    </row>
    <row r="153" spans="1:65" s="2" customFormat="1" ht="11.25">
      <c r="A153" s="34"/>
      <c r="B153" s="35"/>
      <c r="C153" s="36"/>
      <c r="D153" s="186" t="s">
        <v>130</v>
      </c>
      <c r="E153" s="36"/>
      <c r="F153" s="187" t="s">
        <v>522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130</v>
      </c>
      <c r="AU153" s="17" t="s">
        <v>84</v>
      </c>
    </row>
    <row r="154" spans="1:65" s="2" customFormat="1" ht="16.5" customHeight="1">
      <c r="A154" s="34"/>
      <c r="B154" s="35"/>
      <c r="C154" s="224" t="s">
        <v>430</v>
      </c>
      <c r="D154" s="224" t="s">
        <v>189</v>
      </c>
      <c r="E154" s="225" t="s">
        <v>523</v>
      </c>
      <c r="F154" s="226" t="s">
        <v>524</v>
      </c>
      <c r="G154" s="227" t="s">
        <v>159</v>
      </c>
      <c r="H154" s="228">
        <v>20</v>
      </c>
      <c r="I154" s="229"/>
      <c r="J154" s="230">
        <f>ROUND(I154*H154,2)</f>
        <v>0</v>
      </c>
      <c r="K154" s="226" t="s">
        <v>127</v>
      </c>
      <c r="L154" s="231"/>
      <c r="M154" s="232" t="s">
        <v>19</v>
      </c>
      <c r="N154" s="233" t="s">
        <v>47</v>
      </c>
      <c r="O154" s="64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4" t="s">
        <v>491</v>
      </c>
      <c r="AT154" s="184" t="s">
        <v>189</v>
      </c>
      <c r="AU154" s="184" t="s">
        <v>84</v>
      </c>
      <c r="AY154" s="17" t="s">
        <v>121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7" t="s">
        <v>84</v>
      </c>
      <c r="BK154" s="185">
        <f>ROUND(I154*H154,2)</f>
        <v>0</v>
      </c>
      <c r="BL154" s="17" t="s">
        <v>464</v>
      </c>
      <c r="BM154" s="184" t="s">
        <v>525</v>
      </c>
    </row>
    <row r="155" spans="1:65" s="2" customFormat="1" ht="16.5" customHeight="1">
      <c r="A155" s="34"/>
      <c r="B155" s="35"/>
      <c r="C155" s="173" t="s">
        <v>526</v>
      </c>
      <c r="D155" s="173" t="s">
        <v>123</v>
      </c>
      <c r="E155" s="174" t="s">
        <v>527</v>
      </c>
      <c r="F155" s="175" t="s">
        <v>528</v>
      </c>
      <c r="G155" s="176" t="s">
        <v>159</v>
      </c>
      <c r="H155" s="177">
        <v>20</v>
      </c>
      <c r="I155" s="178"/>
      <c r="J155" s="179">
        <f>ROUND(I155*H155,2)</f>
        <v>0</v>
      </c>
      <c r="K155" s="175" t="s">
        <v>127</v>
      </c>
      <c r="L155" s="39"/>
      <c r="M155" s="180" t="s">
        <v>19</v>
      </c>
      <c r="N155" s="181" t="s">
        <v>47</v>
      </c>
      <c r="O155" s="64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4" t="s">
        <v>464</v>
      </c>
      <c r="AT155" s="184" t="s">
        <v>123</v>
      </c>
      <c r="AU155" s="184" t="s">
        <v>84</v>
      </c>
      <c r="AY155" s="17" t="s">
        <v>121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7" t="s">
        <v>84</v>
      </c>
      <c r="BK155" s="185">
        <f>ROUND(I155*H155,2)</f>
        <v>0</v>
      </c>
      <c r="BL155" s="17" t="s">
        <v>464</v>
      </c>
      <c r="BM155" s="184" t="s">
        <v>529</v>
      </c>
    </row>
    <row r="156" spans="1:65" s="2" customFormat="1" ht="11.25">
      <c r="A156" s="34"/>
      <c r="B156" s="35"/>
      <c r="C156" s="36"/>
      <c r="D156" s="186" t="s">
        <v>130</v>
      </c>
      <c r="E156" s="36"/>
      <c r="F156" s="187" t="s">
        <v>530</v>
      </c>
      <c r="G156" s="36"/>
      <c r="H156" s="36"/>
      <c r="I156" s="188"/>
      <c r="J156" s="36"/>
      <c r="K156" s="36"/>
      <c r="L156" s="39"/>
      <c r="M156" s="189"/>
      <c r="N156" s="190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130</v>
      </c>
      <c r="AU156" s="17" t="s">
        <v>84</v>
      </c>
    </row>
    <row r="157" spans="1:65" s="2" customFormat="1" ht="16.5" customHeight="1">
      <c r="A157" s="34"/>
      <c r="B157" s="35"/>
      <c r="C157" s="173" t="s">
        <v>433</v>
      </c>
      <c r="D157" s="173" t="s">
        <v>123</v>
      </c>
      <c r="E157" s="174" t="s">
        <v>531</v>
      </c>
      <c r="F157" s="175" t="s">
        <v>532</v>
      </c>
      <c r="G157" s="176" t="s">
        <v>126</v>
      </c>
      <c r="H157" s="177">
        <v>7</v>
      </c>
      <c r="I157" s="178"/>
      <c r="J157" s="179">
        <f>ROUND(I157*H157,2)</f>
        <v>0</v>
      </c>
      <c r="K157" s="175" t="s">
        <v>127</v>
      </c>
      <c r="L157" s="39"/>
      <c r="M157" s="180" t="s">
        <v>19</v>
      </c>
      <c r="N157" s="181" t="s">
        <v>47</v>
      </c>
      <c r="O157" s="64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4" t="s">
        <v>464</v>
      </c>
      <c r="AT157" s="184" t="s">
        <v>123</v>
      </c>
      <c r="AU157" s="184" t="s">
        <v>84</v>
      </c>
      <c r="AY157" s="17" t="s">
        <v>121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7" t="s">
        <v>84</v>
      </c>
      <c r="BK157" s="185">
        <f>ROUND(I157*H157,2)</f>
        <v>0</v>
      </c>
      <c r="BL157" s="17" t="s">
        <v>464</v>
      </c>
      <c r="BM157" s="184" t="s">
        <v>533</v>
      </c>
    </row>
    <row r="158" spans="1:65" s="2" customFormat="1" ht="11.25">
      <c r="A158" s="34"/>
      <c r="B158" s="35"/>
      <c r="C158" s="36"/>
      <c r="D158" s="186" t="s">
        <v>130</v>
      </c>
      <c r="E158" s="36"/>
      <c r="F158" s="187" t="s">
        <v>534</v>
      </c>
      <c r="G158" s="36"/>
      <c r="H158" s="36"/>
      <c r="I158" s="188"/>
      <c r="J158" s="36"/>
      <c r="K158" s="36"/>
      <c r="L158" s="39"/>
      <c r="M158" s="189"/>
      <c r="N158" s="190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130</v>
      </c>
      <c r="AU158" s="17" t="s">
        <v>84</v>
      </c>
    </row>
    <row r="159" spans="1:65" s="2" customFormat="1" ht="16.5" customHeight="1">
      <c r="A159" s="34"/>
      <c r="B159" s="35"/>
      <c r="C159" s="224" t="s">
        <v>535</v>
      </c>
      <c r="D159" s="224" t="s">
        <v>189</v>
      </c>
      <c r="E159" s="225" t="s">
        <v>536</v>
      </c>
      <c r="F159" s="226" t="s">
        <v>537</v>
      </c>
      <c r="G159" s="227" t="s">
        <v>538</v>
      </c>
      <c r="H159" s="239"/>
      <c r="I159" s="229"/>
      <c r="J159" s="230">
        <f>ROUND(I159*H159,2)</f>
        <v>0</v>
      </c>
      <c r="K159" s="226" t="s">
        <v>19</v>
      </c>
      <c r="L159" s="231"/>
      <c r="M159" s="232" t="s">
        <v>19</v>
      </c>
      <c r="N159" s="233" t="s">
        <v>47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178</v>
      </c>
      <c r="AT159" s="184" t="s">
        <v>189</v>
      </c>
      <c r="AU159" s="184" t="s">
        <v>84</v>
      </c>
      <c r="AY159" s="17" t="s">
        <v>121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84</v>
      </c>
      <c r="BK159" s="185">
        <f>ROUND(I159*H159,2)</f>
        <v>0</v>
      </c>
      <c r="BL159" s="17" t="s">
        <v>128</v>
      </c>
      <c r="BM159" s="184" t="s">
        <v>539</v>
      </c>
    </row>
    <row r="160" spans="1:65" s="2" customFormat="1" ht="16.5" customHeight="1">
      <c r="A160" s="34"/>
      <c r="B160" s="35"/>
      <c r="C160" s="173" t="s">
        <v>437</v>
      </c>
      <c r="D160" s="173" t="s">
        <v>123</v>
      </c>
      <c r="E160" s="174" t="s">
        <v>540</v>
      </c>
      <c r="F160" s="175" t="s">
        <v>541</v>
      </c>
      <c r="G160" s="176" t="s">
        <v>538</v>
      </c>
      <c r="H160" s="240"/>
      <c r="I160" s="178"/>
      <c r="J160" s="179">
        <f>ROUND(I160*H160,2)</f>
        <v>0</v>
      </c>
      <c r="K160" s="175" t="s">
        <v>19</v>
      </c>
      <c r="L160" s="39"/>
      <c r="M160" s="180" t="s">
        <v>19</v>
      </c>
      <c r="N160" s="181" t="s">
        <v>47</v>
      </c>
      <c r="O160" s="64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4" t="s">
        <v>128</v>
      </c>
      <c r="AT160" s="184" t="s">
        <v>123</v>
      </c>
      <c r="AU160" s="184" t="s">
        <v>84</v>
      </c>
      <c r="AY160" s="17" t="s">
        <v>121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7" t="s">
        <v>84</v>
      </c>
      <c r="BK160" s="185">
        <f>ROUND(I160*H160,2)</f>
        <v>0</v>
      </c>
      <c r="BL160" s="17" t="s">
        <v>128</v>
      </c>
      <c r="BM160" s="184" t="s">
        <v>542</v>
      </c>
    </row>
    <row r="161" spans="1:65" s="2" customFormat="1" ht="16.5" customHeight="1">
      <c r="A161" s="34"/>
      <c r="B161" s="35"/>
      <c r="C161" s="173" t="s">
        <v>543</v>
      </c>
      <c r="D161" s="173" t="s">
        <v>123</v>
      </c>
      <c r="E161" s="174" t="s">
        <v>544</v>
      </c>
      <c r="F161" s="175" t="s">
        <v>545</v>
      </c>
      <c r="G161" s="176" t="s">
        <v>538</v>
      </c>
      <c r="H161" s="240"/>
      <c r="I161" s="178"/>
      <c r="J161" s="179">
        <f>ROUND(I161*H161,2)</f>
        <v>0</v>
      </c>
      <c r="K161" s="175" t="s">
        <v>19</v>
      </c>
      <c r="L161" s="39"/>
      <c r="M161" s="180" t="s">
        <v>19</v>
      </c>
      <c r="N161" s="181" t="s">
        <v>47</v>
      </c>
      <c r="O161" s="64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4" t="s">
        <v>128</v>
      </c>
      <c r="AT161" s="184" t="s">
        <v>123</v>
      </c>
      <c r="AU161" s="184" t="s">
        <v>84</v>
      </c>
      <c r="AY161" s="17" t="s">
        <v>121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7" t="s">
        <v>84</v>
      </c>
      <c r="BK161" s="185">
        <f>ROUND(I161*H161,2)</f>
        <v>0</v>
      </c>
      <c r="BL161" s="17" t="s">
        <v>128</v>
      </c>
      <c r="BM161" s="184" t="s">
        <v>546</v>
      </c>
    </row>
    <row r="162" spans="1:65" s="2" customFormat="1" ht="21.75" customHeight="1">
      <c r="A162" s="34"/>
      <c r="B162" s="35"/>
      <c r="C162" s="173" t="s">
        <v>440</v>
      </c>
      <c r="D162" s="173" t="s">
        <v>123</v>
      </c>
      <c r="E162" s="174" t="s">
        <v>547</v>
      </c>
      <c r="F162" s="175" t="s">
        <v>548</v>
      </c>
      <c r="G162" s="176" t="s">
        <v>171</v>
      </c>
      <c r="H162" s="177">
        <v>2.1</v>
      </c>
      <c r="I162" s="178"/>
      <c r="J162" s="179">
        <f>ROUND(I162*H162,2)</f>
        <v>0</v>
      </c>
      <c r="K162" s="175" t="s">
        <v>127</v>
      </c>
      <c r="L162" s="39"/>
      <c r="M162" s="180" t="s">
        <v>19</v>
      </c>
      <c r="N162" s="181" t="s">
        <v>47</v>
      </c>
      <c r="O162" s="64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128</v>
      </c>
      <c r="AT162" s="184" t="s">
        <v>123</v>
      </c>
      <c r="AU162" s="184" t="s">
        <v>84</v>
      </c>
      <c r="AY162" s="17" t="s">
        <v>121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84</v>
      </c>
      <c r="BK162" s="185">
        <f>ROUND(I162*H162,2)</f>
        <v>0</v>
      </c>
      <c r="BL162" s="17" t="s">
        <v>128</v>
      </c>
      <c r="BM162" s="184" t="s">
        <v>549</v>
      </c>
    </row>
    <row r="163" spans="1:65" s="2" customFormat="1" ht="11.25">
      <c r="A163" s="34"/>
      <c r="B163" s="35"/>
      <c r="C163" s="36"/>
      <c r="D163" s="186" t="s">
        <v>130</v>
      </c>
      <c r="E163" s="36"/>
      <c r="F163" s="187" t="s">
        <v>550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130</v>
      </c>
      <c r="AU163" s="17" t="s">
        <v>84</v>
      </c>
    </row>
    <row r="164" spans="1:65" s="2" customFormat="1" ht="24.2" customHeight="1">
      <c r="A164" s="34"/>
      <c r="B164" s="35"/>
      <c r="C164" s="173" t="s">
        <v>551</v>
      </c>
      <c r="D164" s="173" t="s">
        <v>123</v>
      </c>
      <c r="E164" s="174" t="s">
        <v>552</v>
      </c>
      <c r="F164" s="175" t="s">
        <v>553</v>
      </c>
      <c r="G164" s="176" t="s">
        <v>171</v>
      </c>
      <c r="H164" s="177">
        <v>42</v>
      </c>
      <c r="I164" s="178"/>
      <c r="J164" s="179">
        <f>ROUND(I164*H164,2)</f>
        <v>0</v>
      </c>
      <c r="K164" s="175" t="s">
        <v>127</v>
      </c>
      <c r="L164" s="39"/>
      <c r="M164" s="180" t="s">
        <v>19</v>
      </c>
      <c r="N164" s="181" t="s">
        <v>47</v>
      </c>
      <c r="O164" s="64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4" t="s">
        <v>128</v>
      </c>
      <c r="AT164" s="184" t="s">
        <v>123</v>
      </c>
      <c r="AU164" s="184" t="s">
        <v>84</v>
      </c>
      <c r="AY164" s="17" t="s">
        <v>121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7" t="s">
        <v>84</v>
      </c>
      <c r="BK164" s="185">
        <f>ROUND(I164*H164,2)</f>
        <v>0</v>
      </c>
      <c r="BL164" s="17" t="s">
        <v>128</v>
      </c>
      <c r="BM164" s="184" t="s">
        <v>554</v>
      </c>
    </row>
    <row r="165" spans="1:65" s="2" customFormat="1" ht="11.25">
      <c r="A165" s="34"/>
      <c r="B165" s="35"/>
      <c r="C165" s="36"/>
      <c r="D165" s="186" t="s">
        <v>130</v>
      </c>
      <c r="E165" s="36"/>
      <c r="F165" s="187" t="s">
        <v>555</v>
      </c>
      <c r="G165" s="36"/>
      <c r="H165" s="36"/>
      <c r="I165" s="188"/>
      <c r="J165" s="36"/>
      <c r="K165" s="36"/>
      <c r="L165" s="39"/>
      <c r="M165" s="189"/>
      <c r="N165" s="190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130</v>
      </c>
      <c r="AU165" s="17" t="s">
        <v>84</v>
      </c>
    </row>
    <row r="166" spans="1:65" s="2" customFormat="1" ht="16.5" customHeight="1">
      <c r="A166" s="34"/>
      <c r="B166" s="35"/>
      <c r="C166" s="173" t="s">
        <v>444</v>
      </c>
      <c r="D166" s="173" t="s">
        <v>123</v>
      </c>
      <c r="E166" s="174" t="s">
        <v>556</v>
      </c>
      <c r="F166" s="175" t="s">
        <v>557</v>
      </c>
      <c r="G166" s="176" t="s">
        <v>328</v>
      </c>
      <c r="H166" s="177">
        <v>3.57</v>
      </c>
      <c r="I166" s="178"/>
      <c r="J166" s="179">
        <f>ROUND(I166*H166,2)</f>
        <v>0</v>
      </c>
      <c r="K166" s="175" t="s">
        <v>127</v>
      </c>
      <c r="L166" s="39"/>
      <c r="M166" s="180" t="s">
        <v>19</v>
      </c>
      <c r="N166" s="181" t="s">
        <v>47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128</v>
      </c>
      <c r="AT166" s="184" t="s">
        <v>123</v>
      </c>
      <c r="AU166" s="184" t="s">
        <v>84</v>
      </c>
      <c r="AY166" s="17" t="s">
        <v>121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84</v>
      </c>
      <c r="BK166" s="185">
        <f>ROUND(I166*H166,2)</f>
        <v>0</v>
      </c>
      <c r="BL166" s="17" t="s">
        <v>128</v>
      </c>
      <c r="BM166" s="184" t="s">
        <v>558</v>
      </c>
    </row>
    <row r="167" spans="1:65" s="2" customFormat="1" ht="11.25">
      <c r="A167" s="34"/>
      <c r="B167" s="35"/>
      <c r="C167" s="36"/>
      <c r="D167" s="186" t="s">
        <v>130</v>
      </c>
      <c r="E167" s="36"/>
      <c r="F167" s="187" t="s">
        <v>559</v>
      </c>
      <c r="G167" s="36"/>
      <c r="H167" s="36"/>
      <c r="I167" s="188"/>
      <c r="J167" s="36"/>
      <c r="K167" s="36"/>
      <c r="L167" s="39"/>
      <c r="M167" s="235"/>
      <c r="N167" s="236"/>
      <c r="O167" s="237"/>
      <c r="P167" s="237"/>
      <c r="Q167" s="237"/>
      <c r="R167" s="237"/>
      <c r="S167" s="237"/>
      <c r="T167" s="23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130</v>
      </c>
      <c r="AU167" s="17" t="s">
        <v>84</v>
      </c>
    </row>
    <row r="168" spans="1:65" s="2" customFormat="1" ht="6.95" customHeight="1">
      <c r="A168" s="34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a4uLgE2inV6xOU6XUvvIZolvxcA5kFqjTMQzcstdN+YkuYGivqDfHKtzJOa5uAnpaWYFYChz+aLvEJYSWc2jLQ==" saltValue="iOPHuqAqtQkBbkji5ryZyO80vEow57E/Cgw523rAE4RT9cdql3oNNB0247N1AxBtJ/XN0I8tWDxjCLYjQNAaYg==" spinCount="100000" sheet="1" objects="1" scenarios="1" formatColumns="0" formatRows="0" autoFilter="0"/>
  <autoFilter ref="C80:K167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4" r:id="rId1" xr:uid="{00000000-0004-0000-0200-000000000000}"/>
    <hyperlink ref="F89" r:id="rId2" xr:uid="{00000000-0004-0000-0200-000001000000}"/>
    <hyperlink ref="F93" r:id="rId3" xr:uid="{00000000-0004-0000-0200-000002000000}"/>
    <hyperlink ref="F97" r:id="rId4" xr:uid="{00000000-0004-0000-0200-000003000000}"/>
    <hyperlink ref="F100" r:id="rId5" xr:uid="{00000000-0004-0000-0200-000004000000}"/>
    <hyperlink ref="F103" r:id="rId6" xr:uid="{00000000-0004-0000-0200-000005000000}"/>
    <hyperlink ref="F106" r:id="rId7" xr:uid="{00000000-0004-0000-0200-000006000000}"/>
    <hyperlink ref="F110" r:id="rId8" xr:uid="{00000000-0004-0000-0200-000007000000}"/>
    <hyperlink ref="F113" r:id="rId9" xr:uid="{00000000-0004-0000-0200-000008000000}"/>
    <hyperlink ref="F116" r:id="rId10" xr:uid="{00000000-0004-0000-0200-000009000000}"/>
    <hyperlink ref="F119" r:id="rId11" xr:uid="{00000000-0004-0000-0200-00000A000000}"/>
    <hyperlink ref="F122" r:id="rId12" xr:uid="{00000000-0004-0000-0200-00000B000000}"/>
    <hyperlink ref="F124" r:id="rId13" xr:uid="{00000000-0004-0000-0200-00000C000000}"/>
    <hyperlink ref="F126" r:id="rId14" xr:uid="{00000000-0004-0000-0200-00000D000000}"/>
    <hyperlink ref="F129" r:id="rId15" xr:uid="{00000000-0004-0000-0200-00000E000000}"/>
    <hyperlink ref="F131" r:id="rId16" xr:uid="{00000000-0004-0000-0200-00000F000000}"/>
    <hyperlink ref="F134" r:id="rId17" xr:uid="{00000000-0004-0000-0200-000010000000}"/>
    <hyperlink ref="F136" r:id="rId18" xr:uid="{00000000-0004-0000-0200-000011000000}"/>
    <hyperlink ref="F138" r:id="rId19" xr:uid="{00000000-0004-0000-0200-000012000000}"/>
    <hyperlink ref="F140" r:id="rId20" xr:uid="{00000000-0004-0000-0200-000013000000}"/>
    <hyperlink ref="F143" r:id="rId21" xr:uid="{00000000-0004-0000-0200-000014000000}"/>
    <hyperlink ref="F146" r:id="rId22" xr:uid="{00000000-0004-0000-0200-000015000000}"/>
    <hyperlink ref="F149" r:id="rId23" xr:uid="{00000000-0004-0000-0200-000016000000}"/>
    <hyperlink ref="F151" r:id="rId24" xr:uid="{00000000-0004-0000-0200-000017000000}"/>
    <hyperlink ref="F153" r:id="rId25" xr:uid="{00000000-0004-0000-0200-000018000000}"/>
    <hyperlink ref="F156" r:id="rId26" xr:uid="{00000000-0004-0000-0200-000019000000}"/>
    <hyperlink ref="F158" r:id="rId27" xr:uid="{00000000-0004-0000-0200-00001A000000}"/>
    <hyperlink ref="F163" r:id="rId28" xr:uid="{00000000-0004-0000-0200-00001B000000}"/>
    <hyperlink ref="F165" r:id="rId29" xr:uid="{00000000-0004-0000-0200-00001C000000}"/>
    <hyperlink ref="F167" r:id="rId30" xr:uid="{00000000-0004-0000-0200-00001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2:BN106"/>
  <sheetViews>
    <sheetView showGridLines="0" tabSelected="1" topLeftCell="A74" workbookViewId="0">
      <selection activeCell="E90" sqref="E90:F9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43" width="9" customWidth="1"/>
    <col min="44" max="62" width="9.33203125" style="1" hidden="1" customWidth="1"/>
    <col min="63" max="63" width="5.1640625" style="1" hidden="1" customWidth="1"/>
    <col min="64" max="64" width="6.83203125" style="1" hidden="1" customWidth="1"/>
    <col min="65" max="65" width="7.33203125" style="1" hidden="1" customWidth="1"/>
    <col min="66" max="66" width="9.33203125" hidden="1" customWidth="1"/>
  </cols>
  <sheetData>
    <row r="2" spans="1:46" s="1" customFormat="1" ht="36.950000000000003" customHeight="1"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7" t="s">
        <v>92</v>
      </c>
    </row>
    <row r="3" spans="1:46" s="1" customFormat="1" ht="6.95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86</v>
      </c>
    </row>
    <row r="4" spans="1:46" s="1" customFormat="1" ht="24.95" hidden="1" customHeight="1">
      <c r="B4" s="20"/>
      <c r="D4" s="103" t="s">
        <v>93</v>
      </c>
      <c r="L4" s="20"/>
      <c r="M4" s="104" t="s">
        <v>10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6.5" hidden="1" customHeight="1">
      <c r="B7" s="20"/>
      <c r="E7" s="281" t="str">
        <f>'Rekapitulace stavby'!K6</f>
        <v>Nový přechod pro chodce v ul. Fráni Šrámka, před ul. Antonína Sochora</v>
      </c>
      <c r="F7" s="282"/>
      <c r="G7" s="282"/>
      <c r="H7" s="282"/>
      <c r="L7" s="20"/>
    </row>
    <row r="8" spans="1:46" s="2" customFormat="1" ht="12" hidden="1" customHeight="1">
      <c r="A8" s="34"/>
      <c r="B8" s="39"/>
      <c r="C8" s="34"/>
      <c r="D8" s="105" t="s">
        <v>94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hidden="1" customHeight="1">
      <c r="A9" s="34"/>
      <c r="B9" s="39"/>
      <c r="C9" s="34"/>
      <c r="D9" s="34"/>
      <c r="E9" s="283" t="s">
        <v>560</v>
      </c>
      <c r="F9" s="284"/>
      <c r="G9" s="284"/>
      <c r="H9" s="284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18. 3. 2025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27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28</v>
      </c>
      <c r="F15" s="34"/>
      <c r="G15" s="34"/>
      <c r="H15" s="34"/>
      <c r="I15" s="105" t="s">
        <v>29</v>
      </c>
      <c r="J15" s="107" t="s">
        <v>30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5" t="str">
        <f>'Rekapitulace stavby'!E14</f>
        <v>Vyplň údaj</v>
      </c>
      <c r="F18" s="286"/>
      <c r="G18" s="286"/>
      <c r="H18" s="286"/>
      <c r="I18" s="105" t="s">
        <v>29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26</v>
      </c>
      <c r="J20" s="107" t="s">
        <v>34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35</v>
      </c>
      <c r="F21" s="34"/>
      <c r="G21" s="34"/>
      <c r="H21" s="34"/>
      <c r="I21" s="105" t="s">
        <v>29</v>
      </c>
      <c r="J21" s="107" t="s">
        <v>36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38</v>
      </c>
      <c r="E23" s="34"/>
      <c r="F23" s="34"/>
      <c r="G23" s="34"/>
      <c r="H23" s="34"/>
      <c r="I23" s="105" t="s">
        <v>26</v>
      </c>
      <c r="J23" s="107" t="s">
        <v>19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39</v>
      </c>
      <c r="F24" s="34"/>
      <c r="G24" s="34"/>
      <c r="H24" s="34"/>
      <c r="I24" s="105" t="s">
        <v>29</v>
      </c>
      <c r="J24" s="107" t="s">
        <v>19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40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hidden="1" customHeight="1">
      <c r="A27" s="109"/>
      <c r="B27" s="110"/>
      <c r="C27" s="109"/>
      <c r="D27" s="109"/>
      <c r="E27" s="287" t="s">
        <v>19</v>
      </c>
      <c r="F27" s="287"/>
      <c r="G27" s="287"/>
      <c r="H27" s="287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42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hidden="1" customHeight="1">
      <c r="A32" s="34"/>
      <c r="B32" s="39"/>
      <c r="C32" s="34"/>
      <c r="D32" s="34"/>
      <c r="E32" s="34"/>
      <c r="F32" s="115" t="s">
        <v>44</v>
      </c>
      <c r="G32" s="34"/>
      <c r="H32" s="34"/>
      <c r="I32" s="115" t="s">
        <v>43</v>
      </c>
      <c r="J32" s="115" t="s">
        <v>45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hidden="1" customHeight="1">
      <c r="A33" s="34"/>
      <c r="B33" s="39"/>
      <c r="C33" s="34"/>
      <c r="D33" s="116" t="s">
        <v>46</v>
      </c>
      <c r="E33" s="105" t="s">
        <v>47</v>
      </c>
      <c r="F33" s="117">
        <f>ROUND((SUM(BE83:BE97)),  2)</f>
        <v>0</v>
      </c>
      <c r="G33" s="34"/>
      <c r="H33" s="34"/>
      <c r="I33" s="118">
        <v>0.21</v>
      </c>
      <c r="J33" s="117">
        <f>ROUND(((SUM(BE83:BE97))*I33),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hidden="1" customHeight="1">
      <c r="A34" s="34"/>
      <c r="B34" s="39"/>
      <c r="C34" s="34"/>
      <c r="D34" s="34"/>
      <c r="E34" s="105" t="s">
        <v>48</v>
      </c>
      <c r="F34" s="117">
        <f>ROUND((SUM(BF83:BF97)),  2)</f>
        <v>0</v>
      </c>
      <c r="G34" s="34"/>
      <c r="H34" s="34"/>
      <c r="I34" s="118">
        <v>0.12</v>
      </c>
      <c r="J34" s="117">
        <f>ROUND(((SUM(BF83:BF97))*I34),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5" t="s">
        <v>49</v>
      </c>
      <c r="F35" s="117">
        <f>ROUND((SUM(BG83:BG97)),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5" t="s">
        <v>50</v>
      </c>
      <c r="F36" s="117">
        <f>ROUND((SUM(BH83:BH97)),  2)</f>
        <v>0</v>
      </c>
      <c r="G36" s="34"/>
      <c r="H36" s="34"/>
      <c r="I36" s="118">
        <v>0.12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5" t="s">
        <v>51</v>
      </c>
      <c r="F37" s="117">
        <f>ROUND((SUM(BI83:BI97)),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52</v>
      </c>
      <c r="E39" s="121"/>
      <c r="F39" s="121"/>
      <c r="G39" s="122" t="s">
        <v>53</v>
      </c>
      <c r="H39" s="123" t="s">
        <v>54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1.25" hidden="1"/>
    <row r="42" spans="1:31" ht="11.25" hidden="1"/>
    <row r="43" spans="1:31" ht="11.25" hidden="1"/>
    <row r="44" spans="1:31" s="2" customFormat="1" ht="6.95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96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288" t="str">
        <f>E7</f>
        <v>Nový přechod pro chodce v ul. Fráni Šrámka, před ul. Antonína Sochora</v>
      </c>
      <c r="F48" s="289"/>
      <c r="G48" s="289"/>
      <c r="H48" s="289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94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60" t="str">
        <f>E9</f>
        <v>VON - Vedlejší a ostatní náklady</v>
      </c>
      <c r="F50" s="290"/>
      <c r="G50" s="290"/>
      <c r="H50" s="290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18. 3. 2025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>STATUTÁRNÍ MĚSTO TEPLICE</v>
      </c>
      <c r="G54" s="36"/>
      <c r="H54" s="36"/>
      <c r="I54" s="29" t="s">
        <v>33</v>
      </c>
      <c r="J54" s="32" t="str">
        <f>E21</f>
        <v>PROJEKTY CHLADNÝ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Ladislav Marek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97</v>
      </c>
      <c r="D57" s="131"/>
      <c r="E57" s="131"/>
      <c r="F57" s="131"/>
      <c r="G57" s="131"/>
      <c r="H57" s="131"/>
      <c r="I57" s="131"/>
      <c r="J57" s="132" t="s">
        <v>98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3" t="s">
        <v>74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99</v>
      </c>
    </row>
    <row r="60" spans="1:47" s="9" customFormat="1" ht="24.95" customHeight="1">
      <c r="B60" s="134"/>
      <c r="C60" s="135"/>
      <c r="D60" s="136" t="s">
        <v>561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899999999999999" customHeight="1">
      <c r="B61" s="140"/>
      <c r="C61" s="141"/>
      <c r="D61" s="142" t="s">
        <v>562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899999999999999" customHeight="1">
      <c r="B62" s="140"/>
      <c r="C62" s="141"/>
      <c r="D62" s="142" t="s">
        <v>563</v>
      </c>
      <c r="E62" s="143"/>
      <c r="F62" s="143"/>
      <c r="G62" s="143"/>
      <c r="H62" s="143"/>
      <c r="I62" s="143"/>
      <c r="J62" s="144">
        <f>J91</f>
        <v>0</v>
      </c>
      <c r="K62" s="141"/>
      <c r="L62" s="145"/>
    </row>
    <row r="63" spans="1:47" s="10" customFormat="1" ht="19.899999999999999" customHeight="1">
      <c r="B63" s="140"/>
      <c r="C63" s="141"/>
      <c r="D63" s="142" t="s">
        <v>564</v>
      </c>
      <c r="E63" s="143"/>
      <c r="F63" s="143"/>
      <c r="G63" s="143"/>
      <c r="H63" s="143"/>
      <c r="I63" s="143"/>
      <c r="J63" s="144">
        <f>J95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288" t="str">
        <f>E7</f>
        <v>Nový přechod pro chodce v ul. Fráni Šrámka, před ul. Antonína Sochora</v>
      </c>
      <c r="F73" s="289"/>
      <c r="G73" s="289"/>
      <c r="H73" s="289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94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60" t="str">
        <f>E9</f>
        <v>VON - Vedlejší a ostatní náklady</v>
      </c>
      <c r="F75" s="290"/>
      <c r="G75" s="290"/>
      <c r="H75" s="290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6"/>
      <c r="E77" s="36"/>
      <c r="F77" s="27" t="str">
        <f>F12</f>
        <v xml:space="preserve"> </v>
      </c>
      <c r="G77" s="36"/>
      <c r="H77" s="36"/>
      <c r="I77" s="29" t="s">
        <v>23</v>
      </c>
      <c r="J77" s="59" t="str">
        <f>IF(J12="","",J12)</f>
        <v>18. 3. 2025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25</v>
      </c>
      <c r="D79" s="36"/>
      <c r="E79" s="36"/>
      <c r="F79" s="27" t="str">
        <f>E15</f>
        <v>STATUTÁRNÍ MĚSTO TEPLICE</v>
      </c>
      <c r="G79" s="36"/>
      <c r="H79" s="36"/>
      <c r="I79" s="29" t="s">
        <v>33</v>
      </c>
      <c r="J79" s="32" t="str">
        <f>E21</f>
        <v>PROJEKTY CHLADNÝ s.r.o.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38</v>
      </c>
      <c r="J80" s="32" t="str">
        <f>E24</f>
        <v>Ladislav Marek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107</v>
      </c>
      <c r="D82" s="149" t="s">
        <v>61</v>
      </c>
      <c r="E82" s="149" t="s">
        <v>57</v>
      </c>
      <c r="F82" s="149" t="s">
        <v>58</v>
      </c>
      <c r="G82" s="149" t="s">
        <v>108</v>
      </c>
      <c r="H82" s="149" t="s">
        <v>109</v>
      </c>
      <c r="I82" s="149" t="s">
        <v>110</v>
      </c>
      <c r="J82" s="149" t="s">
        <v>98</v>
      </c>
      <c r="K82" s="150" t="s">
        <v>111</v>
      </c>
      <c r="L82" s="151"/>
      <c r="M82" s="68" t="s">
        <v>19</v>
      </c>
      <c r="N82" s="69" t="s">
        <v>46</v>
      </c>
      <c r="O82" s="69" t="s">
        <v>112</v>
      </c>
      <c r="P82" s="69" t="s">
        <v>113</v>
      </c>
      <c r="Q82" s="69" t="s">
        <v>114</v>
      </c>
      <c r="R82" s="69" t="s">
        <v>115</v>
      </c>
      <c r="S82" s="69" t="s">
        <v>116</v>
      </c>
      <c r="T82" s="70" t="s">
        <v>117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9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 t="e">
        <f>P84</f>
        <v>#REF!</v>
      </c>
      <c r="Q83" s="72"/>
      <c r="R83" s="154" t="e">
        <f>R84</f>
        <v>#REF!</v>
      </c>
      <c r="S83" s="72"/>
      <c r="T83" s="155" t="e">
        <f>T84</f>
        <v>#REF!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75</v>
      </c>
      <c r="AU83" s="17" t="s">
        <v>99</v>
      </c>
      <c r="BK83" s="156">
        <f>BK84</f>
        <v>0</v>
      </c>
    </row>
    <row r="84" spans="1:65" s="12" customFormat="1" ht="25.9" customHeight="1">
      <c r="B84" s="157"/>
      <c r="C84" s="158"/>
      <c r="D84" s="159" t="s">
        <v>75</v>
      </c>
      <c r="E84" s="160" t="s">
        <v>565</v>
      </c>
      <c r="F84" s="160" t="s">
        <v>566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 t="e">
        <f>P85+P91+P95+#REF!+#REF!</f>
        <v>#REF!</v>
      </c>
      <c r="Q84" s="165"/>
      <c r="R84" s="166" t="e">
        <f>R85+R91+R95+#REF!+#REF!</f>
        <v>#REF!</v>
      </c>
      <c r="S84" s="165"/>
      <c r="T84" s="167" t="e">
        <f>T85+T91+T95+#REF!+#REF!</f>
        <v>#REF!</v>
      </c>
      <c r="AR84" s="168" t="s">
        <v>156</v>
      </c>
      <c r="AT84" s="169" t="s">
        <v>75</v>
      </c>
      <c r="AU84" s="169" t="s">
        <v>76</v>
      </c>
      <c r="AY84" s="168" t="s">
        <v>121</v>
      </c>
      <c r="BK84" s="170">
        <f>BK85+BK91+BK95</f>
        <v>0</v>
      </c>
    </row>
    <row r="85" spans="1:65" s="12" customFormat="1" ht="22.9" customHeight="1">
      <c r="B85" s="157"/>
      <c r="C85" s="158"/>
      <c r="D85" s="159" t="s">
        <v>75</v>
      </c>
      <c r="E85" s="171" t="s">
        <v>567</v>
      </c>
      <c r="F85" s="171" t="s">
        <v>568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SUM(P86:P90)</f>
        <v>0</v>
      </c>
      <c r="Q85" s="165"/>
      <c r="R85" s="166">
        <f>SUM(R86:R90)</f>
        <v>0</v>
      </c>
      <c r="S85" s="165"/>
      <c r="T85" s="167">
        <f>SUM(T86:T90)</f>
        <v>0</v>
      </c>
      <c r="AR85" s="168" t="s">
        <v>156</v>
      </c>
      <c r="AT85" s="169" t="s">
        <v>75</v>
      </c>
      <c r="AU85" s="169" t="s">
        <v>84</v>
      </c>
      <c r="AY85" s="168" t="s">
        <v>121</v>
      </c>
      <c r="BK85" s="170">
        <f>SUM(BK86:BK90)</f>
        <v>0</v>
      </c>
    </row>
    <row r="86" spans="1:65" s="2" customFormat="1" ht="16.5" customHeight="1">
      <c r="A86" s="34"/>
      <c r="B86" s="35"/>
      <c r="C86" s="173" t="s">
        <v>84</v>
      </c>
      <c r="D86" s="173" t="s">
        <v>123</v>
      </c>
      <c r="E86" s="174" t="s">
        <v>569</v>
      </c>
      <c r="F86" s="175" t="s">
        <v>570</v>
      </c>
      <c r="G86" s="176" t="s">
        <v>460</v>
      </c>
      <c r="H86" s="177">
        <v>1</v>
      </c>
      <c r="I86" s="178"/>
      <c r="J86" s="179">
        <f>ROUND(I86*H86,2)</f>
        <v>0</v>
      </c>
      <c r="K86" s="175" t="s">
        <v>19</v>
      </c>
      <c r="L86" s="39"/>
      <c r="M86" s="180" t="s">
        <v>19</v>
      </c>
      <c r="N86" s="181" t="s">
        <v>47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571</v>
      </c>
      <c r="AT86" s="184" t="s">
        <v>123</v>
      </c>
      <c r="AU86" s="184" t="s">
        <v>86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84</v>
      </c>
      <c r="BK86" s="185">
        <f>ROUND(I86*H86,2)</f>
        <v>0</v>
      </c>
      <c r="BL86" s="17" t="s">
        <v>571</v>
      </c>
      <c r="BM86" s="184" t="s">
        <v>572</v>
      </c>
    </row>
    <row r="87" spans="1:65" s="2" customFormat="1" ht="16.5" customHeight="1">
      <c r="A87" s="34"/>
      <c r="B87" s="35"/>
      <c r="C87" s="173" t="s">
        <v>86</v>
      </c>
      <c r="D87" s="173" t="s">
        <v>123</v>
      </c>
      <c r="E87" s="174" t="s">
        <v>573</v>
      </c>
      <c r="F87" s="175" t="s">
        <v>574</v>
      </c>
      <c r="G87" s="176" t="s">
        <v>460</v>
      </c>
      <c r="H87" s="177">
        <v>1</v>
      </c>
      <c r="I87" s="178"/>
      <c r="J87" s="179">
        <f>ROUND(I87*H87,2)</f>
        <v>0</v>
      </c>
      <c r="K87" s="175" t="s">
        <v>19</v>
      </c>
      <c r="L87" s="39"/>
      <c r="M87" s="180" t="s">
        <v>19</v>
      </c>
      <c r="N87" s="181" t="s">
        <v>47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571</v>
      </c>
      <c r="AT87" s="184" t="s">
        <v>123</v>
      </c>
      <c r="AU87" s="184" t="s">
        <v>86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84</v>
      </c>
      <c r="BK87" s="185">
        <f>ROUND(I87*H87,2)</f>
        <v>0</v>
      </c>
      <c r="BL87" s="17" t="s">
        <v>571</v>
      </c>
      <c r="BM87" s="184" t="s">
        <v>575</v>
      </c>
    </row>
    <row r="88" spans="1:65" s="2" customFormat="1" ht="87.75">
      <c r="A88" s="34"/>
      <c r="B88" s="35"/>
      <c r="C88" s="36"/>
      <c r="D88" s="193" t="s">
        <v>281</v>
      </c>
      <c r="E88" s="36"/>
      <c r="F88" s="234" t="s">
        <v>576</v>
      </c>
      <c r="G88" s="36"/>
      <c r="H88" s="36"/>
      <c r="I88" s="188"/>
      <c r="J88" s="36"/>
      <c r="K88" s="36"/>
      <c r="L88" s="39"/>
      <c r="M88" s="189"/>
      <c r="N88" s="190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281</v>
      </c>
      <c r="AU88" s="17" t="s">
        <v>86</v>
      </c>
    </row>
    <row r="89" spans="1:65" s="2" customFormat="1" ht="16.5" customHeight="1">
      <c r="A89" s="34"/>
      <c r="B89" s="35"/>
      <c r="C89" s="173" t="s">
        <v>145</v>
      </c>
      <c r="D89" s="173" t="s">
        <v>123</v>
      </c>
      <c r="E89" s="174" t="s">
        <v>577</v>
      </c>
      <c r="F89" s="175" t="s">
        <v>578</v>
      </c>
      <c r="G89" s="176" t="s">
        <v>460</v>
      </c>
      <c r="H89" s="177">
        <v>1</v>
      </c>
      <c r="I89" s="178"/>
      <c r="J89" s="179">
        <f>ROUND(I89*H89,2)</f>
        <v>0</v>
      </c>
      <c r="K89" s="175" t="s">
        <v>19</v>
      </c>
      <c r="L89" s="39"/>
      <c r="M89" s="180" t="s">
        <v>19</v>
      </c>
      <c r="N89" s="181" t="s">
        <v>47</v>
      </c>
      <c r="O89" s="64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4" t="s">
        <v>571</v>
      </c>
      <c r="AT89" s="184" t="s">
        <v>123</v>
      </c>
      <c r="AU89" s="184" t="s">
        <v>86</v>
      </c>
      <c r="AY89" s="17" t="s">
        <v>121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7" t="s">
        <v>84</v>
      </c>
      <c r="BK89" s="185">
        <f>ROUND(I89*H89,2)</f>
        <v>0</v>
      </c>
      <c r="BL89" s="17" t="s">
        <v>571</v>
      </c>
      <c r="BM89" s="184" t="s">
        <v>579</v>
      </c>
    </row>
    <row r="90" spans="1:65" s="2" customFormat="1" ht="16.5" customHeight="1">
      <c r="A90" s="34"/>
      <c r="B90" s="35"/>
      <c r="C90" s="173" t="s">
        <v>128</v>
      </c>
      <c r="D90" s="173" t="s">
        <v>123</v>
      </c>
      <c r="E90" s="174">
        <v>12403000</v>
      </c>
      <c r="F90" s="175" t="s">
        <v>597</v>
      </c>
      <c r="G90" s="176" t="s">
        <v>460</v>
      </c>
      <c r="H90" s="177">
        <v>1</v>
      </c>
      <c r="I90" s="178"/>
      <c r="J90" s="179">
        <f>ROUND(I90*H90,2)</f>
        <v>0</v>
      </c>
      <c r="K90" s="175" t="s">
        <v>19</v>
      </c>
      <c r="L90" s="39"/>
      <c r="M90" s="180" t="s">
        <v>19</v>
      </c>
      <c r="N90" s="181" t="s">
        <v>47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571</v>
      </c>
      <c r="AT90" s="184" t="s">
        <v>123</v>
      </c>
      <c r="AU90" s="184" t="s">
        <v>86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84</v>
      </c>
      <c r="BK90" s="185">
        <f>ROUND(I90*H90,2)</f>
        <v>0</v>
      </c>
      <c r="BL90" s="17" t="s">
        <v>571</v>
      </c>
      <c r="BM90" s="184" t="s">
        <v>580</v>
      </c>
    </row>
    <row r="91" spans="1:65" s="12" customFormat="1" ht="22.9" customHeight="1">
      <c r="B91" s="157"/>
      <c r="C91" s="158"/>
      <c r="D91" s="159" t="s">
        <v>75</v>
      </c>
      <c r="E91" s="171" t="s">
        <v>581</v>
      </c>
      <c r="F91" s="171" t="s">
        <v>582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SUM(P92:P94)</f>
        <v>0</v>
      </c>
      <c r="Q91" s="165"/>
      <c r="R91" s="166">
        <f>SUM(R92:R94)</f>
        <v>0</v>
      </c>
      <c r="S91" s="165"/>
      <c r="T91" s="167">
        <f>SUM(T92:T94)</f>
        <v>0</v>
      </c>
      <c r="AR91" s="168" t="s">
        <v>156</v>
      </c>
      <c r="AT91" s="169" t="s">
        <v>75</v>
      </c>
      <c r="AU91" s="169" t="s">
        <v>84</v>
      </c>
      <c r="AY91" s="168" t="s">
        <v>121</v>
      </c>
      <c r="BK91" s="170">
        <f>SUM(BK92:BK94)</f>
        <v>0</v>
      </c>
    </row>
    <row r="92" spans="1:65" s="2" customFormat="1" ht="16.5" customHeight="1">
      <c r="A92" s="34"/>
      <c r="B92" s="35"/>
      <c r="C92" s="173" t="s">
        <v>156</v>
      </c>
      <c r="D92" s="173" t="s">
        <v>123</v>
      </c>
      <c r="E92" s="174" t="s">
        <v>583</v>
      </c>
      <c r="F92" s="175" t="s">
        <v>582</v>
      </c>
      <c r="G92" s="176" t="s">
        <v>460</v>
      </c>
      <c r="H92" s="177">
        <v>1</v>
      </c>
      <c r="I92" s="178"/>
      <c r="J92" s="179">
        <f>ROUND(I92*H92,2)</f>
        <v>0</v>
      </c>
      <c r="K92" s="175" t="s">
        <v>19</v>
      </c>
      <c r="L92" s="39"/>
      <c r="M92" s="180" t="s">
        <v>19</v>
      </c>
      <c r="N92" s="181" t="s">
        <v>47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571</v>
      </c>
      <c r="AT92" s="184" t="s">
        <v>123</v>
      </c>
      <c r="AU92" s="184" t="s">
        <v>86</v>
      </c>
      <c r="AY92" s="17" t="s">
        <v>121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84</v>
      </c>
      <c r="BK92" s="185">
        <f>ROUND(I92*H92,2)</f>
        <v>0</v>
      </c>
      <c r="BL92" s="17" t="s">
        <v>571</v>
      </c>
      <c r="BM92" s="184" t="s">
        <v>584</v>
      </c>
    </row>
    <row r="93" spans="1:65" s="2" customFormat="1" ht="16.5" customHeight="1">
      <c r="A93" s="34"/>
      <c r="B93" s="35"/>
      <c r="C93" s="173" t="s">
        <v>162</v>
      </c>
      <c r="D93" s="173" t="s">
        <v>123</v>
      </c>
      <c r="E93" s="174" t="s">
        <v>585</v>
      </c>
      <c r="F93" s="175" t="s">
        <v>586</v>
      </c>
      <c r="G93" s="176" t="s">
        <v>460</v>
      </c>
      <c r="H93" s="177">
        <v>1</v>
      </c>
      <c r="I93" s="178"/>
      <c r="J93" s="179">
        <f>ROUND(I93*H93,2)</f>
        <v>0</v>
      </c>
      <c r="K93" s="175" t="s">
        <v>19</v>
      </c>
      <c r="L93" s="39"/>
      <c r="M93" s="180" t="s">
        <v>19</v>
      </c>
      <c r="N93" s="181" t="s">
        <v>47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571</v>
      </c>
      <c r="AT93" s="184" t="s">
        <v>123</v>
      </c>
      <c r="AU93" s="184" t="s">
        <v>86</v>
      </c>
      <c r="AY93" s="17" t="s">
        <v>121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84</v>
      </c>
      <c r="BK93" s="185">
        <f>ROUND(I93*H93,2)</f>
        <v>0</v>
      </c>
      <c r="BL93" s="17" t="s">
        <v>571</v>
      </c>
      <c r="BM93" s="184" t="s">
        <v>587</v>
      </c>
    </row>
    <row r="94" spans="1:65" s="2" customFormat="1" ht="16.5" customHeight="1">
      <c r="A94" s="34"/>
      <c r="B94" s="35"/>
      <c r="C94" s="173" t="s">
        <v>168</v>
      </c>
      <c r="D94" s="173" t="s">
        <v>123</v>
      </c>
      <c r="E94" s="174" t="s">
        <v>588</v>
      </c>
      <c r="F94" s="175" t="s">
        <v>589</v>
      </c>
      <c r="G94" s="176" t="s">
        <v>460</v>
      </c>
      <c r="H94" s="177">
        <v>1</v>
      </c>
      <c r="I94" s="178"/>
      <c r="J94" s="179">
        <f>ROUND(I94*H94,2)</f>
        <v>0</v>
      </c>
      <c r="K94" s="175" t="s">
        <v>19</v>
      </c>
      <c r="L94" s="39"/>
      <c r="M94" s="180" t="s">
        <v>19</v>
      </c>
      <c r="N94" s="181" t="s">
        <v>47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571</v>
      </c>
      <c r="AT94" s="184" t="s">
        <v>123</v>
      </c>
      <c r="AU94" s="184" t="s">
        <v>86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84</v>
      </c>
      <c r="BK94" s="185">
        <f>ROUND(I94*H94,2)</f>
        <v>0</v>
      </c>
      <c r="BL94" s="17" t="s">
        <v>571</v>
      </c>
      <c r="BM94" s="184" t="s">
        <v>590</v>
      </c>
    </row>
    <row r="95" spans="1:65" s="12" customFormat="1" ht="22.9" customHeight="1">
      <c r="B95" s="157"/>
      <c r="C95" s="158"/>
      <c r="D95" s="159" t="s">
        <v>75</v>
      </c>
      <c r="E95" s="171" t="s">
        <v>591</v>
      </c>
      <c r="F95" s="171" t="s">
        <v>592</v>
      </c>
      <c r="G95" s="158"/>
      <c r="H95" s="158"/>
      <c r="I95" s="161"/>
      <c r="J95" s="172">
        <f>BK95</f>
        <v>0</v>
      </c>
      <c r="K95" s="158"/>
      <c r="L95" s="163"/>
      <c r="M95" s="164"/>
      <c r="N95" s="165"/>
      <c r="O95" s="165"/>
      <c r="P95" s="166">
        <f>SUM(P96:P97)</f>
        <v>0</v>
      </c>
      <c r="Q95" s="165"/>
      <c r="R95" s="166">
        <f>SUM(R96:R97)</f>
        <v>0</v>
      </c>
      <c r="S95" s="165"/>
      <c r="T95" s="167">
        <f>SUM(T96:T97)</f>
        <v>0</v>
      </c>
      <c r="AR95" s="168" t="s">
        <v>156</v>
      </c>
      <c r="AT95" s="169" t="s">
        <v>75</v>
      </c>
      <c r="AU95" s="169" t="s">
        <v>84</v>
      </c>
      <c r="AY95" s="168" t="s">
        <v>121</v>
      </c>
      <c r="BK95" s="170">
        <f>SUM(BK96:BK97)</f>
        <v>0</v>
      </c>
    </row>
    <row r="96" spans="1:65" s="2" customFormat="1" ht="16.5" customHeight="1">
      <c r="A96" s="34"/>
      <c r="B96" s="35"/>
      <c r="C96" s="173">
        <v>8</v>
      </c>
      <c r="D96" s="173" t="s">
        <v>123</v>
      </c>
      <c r="E96" s="174" t="s">
        <v>593</v>
      </c>
      <c r="F96" s="175" t="s">
        <v>594</v>
      </c>
      <c r="G96" s="176" t="s">
        <v>376</v>
      </c>
      <c r="H96" s="177">
        <v>2</v>
      </c>
      <c r="I96" s="178"/>
      <c r="J96" s="179">
        <f>ROUND(I96*H96,2)</f>
        <v>0</v>
      </c>
      <c r="K96" s="175" t="s">
        <v>19</v>
      </c>
      <c r="L96" s="39"/>
      <c r="M96" s="180" t="s">
        <v>19</v>
      </c>
      <c r="N96" s="181" t="s">
        <v>47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571</v>
      </c>
      <c r="AT96" s="184" t="s">
        <v>123</v>
      </c>
      <c r="AU96" s="184" t="s">
        <v>86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84</v>
      </c>
      <c r="BK96" s="185">
        <f>ROUND(I96*H96,2)</f>
        <v>0</v>
      </c>
      <c r="BL96" s="17" t="s">
        <v>571</v>
      </c>
      <c r="BM96" s="184" t="s">
        <v>595</v>
      </c>
    </row>
    <row r="97" spans="1:47" s="2" customFormat="1" ht="19.5">
      <c r="A97" s="34"/>
      <c r="B97" s="35"/>
      <c r="C97" s="36"/>
      <c r="D97" s="193" t="s">
        <v>281</v>
      </c>
      <c r="E97" s="36"/>
      <c r="F97" s="234" t="s">
        <v>596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281</v>
      </c>
      <c r="AU97" s="17" t="s">
        <v>86</v>
      </c>
    </row>
    <row r="98" spans="1:47" s="2" customFormat="1" ht="6.95" customHeight="1">
      <c r="A98" s="34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47" ht="11.25"/>
    <row r="100" spans="1:47" ht="11.25"/>
    <row r="101" spans="1:47" ht="11.25"/>
    <row r="102" spans="1:47" ht="11.25"/>
    <row r="103" spans="1:47" ht="11.25"/>
    <row r="104" spans="1:47" ht="11.25"/>
    <row r="105" spans="1:47" ht="11.25"/>
    <row r="106" spans="1:47" ht="11.25"/>
  </sheetData>
  <sheetProtection algorithmName="SHA-512" hashValue="aY1uzAq6ajCla3FVGCSfwkAVOLTyQ773tpCtYYhAcMVRqqohmAr5mVmuEi8/zpTefhhU3ou9/C3tZtNxh1CpWQ==" saltValue="htVLaD785lh/i88KMoQ5Iw==" spinCount="100000" sheet="1" objects="1" scenarios="1"/>
  <autoFilter ref="C82:K97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Přechod pro chodce</vt:lpstr>
      <vt:lpstr>SO 02 - Osvětlení přechodu</vt:lpstr>
      <vt:lpstr>VON - Vedlejší a ostatní ...</vt:lpstr>
      <vt:lpstr>'Rekapitulace stavby'!Názvy_tisku</vt:lpstr>
      <vt:lpstr>'SO 01 - Přechod pro chodce'!Názvy_tisku</vt:lpstr>
      <vt:lpstr>'SO 02 - Osvětlení přechodu'!Názvy_tisku</vt:lpstr>
      <vt:lpstr>'VON - Vedlejší a ostatní ...'!Názvy_tisku</vt:lpstr>
      <vt:lpstr>'Rekapitulace stavby'!Oblast_tisku</vt:lpstr>
      <vt:lpstr>'SO 01 - Přechod pro chodce'!Oblast_tisku</vt:lpstr>
      <vt:lpstr>'SO 02 - Osvětlení přechodu'!Oblast_tisku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Ladislav</dc:creator>
  <cp:lastModifiedBy>Matějka Ondřej Ing.</cp:lastModifiedBy>
  <dcterms:created xsi:type="dcterms:W3CDTF">2025-03-18T10:59:31Z</dcterms:created>
  <dcterms:modified xsi:type="dcterms:W3CDTF">2026-02-18T08:28:21Z</dcterms:modified>
</cp:coreProperties>
</file>